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O:\ED\ED-B-WG\Schulleitung\Kistler\KV_Reform_2023\Grundlagen_Dokumente_Rechner\Dokumente_Rechner_WMS_ab2023\vor_2023\"/>
    </mc:Choice>
  </mc:AlternateContent>
  <bookViews>
    <workbookView xWindow="0" yWindow="0" windowWidth="28800" windowHeight="12315" tabRatio="500"/>
  </bookViews>
  <sheets>
    <sheet name="EFZ" sheetId="1" r:id="rId1"/>
    <sheet name="BM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" i="2" l="1"/>
  <c r="U10" i="2"/>
  <c r="U8" i="2"/>
  <c r="U7" i="2"/>
  <c r="U6" i="2"/>
  <c r="O7" i="2"/>
  <c r="O8" i="2"/>
  <c r="O9" i="2"/>
  <c r="O10" i="2"/>
  <c r="O6" i="2"/>
  <c r="M7" i="2"/>
  <c r="M8" i="2"/>
  <c r="M9" i="2"/>
  <c r="M10" i="2"/>
  <c r="M6" i="2"/>
  <c r="K7" i="2"/>
  <c r="K8" i="2"/>
  <c r="K9" i="2"/>
  <c r="K10" i="2"/>
  <c r="K6" i="2"/>
  <c r="I7" i="2"/>
  <c r="I8" i="2"/>
  <c r="I9" i="2"/>
  <c r="I10" i="2"/>
  <c r="I6" i="2"/>
  <c r="G7" i="2"/>
  <c r="G8" i="2"/>
  <c r="G9" i="2"/>
  <c r="G10" i="2"/>
  <c r="G6" i="2"/>
  <c r="E7" i="2"/>
  <c r="E8" i="2"/>
  <c r="E9" i="2"/>
  <c r="E10" i="2"/>
  <c r="S11" i="2"/>
  <c r="W11" i="2" s="1"/>
  <c r="S12" i="2"/>
  <c r="W12" i="2" s="1"/>
  <c r="E6" i="2"/>
  <c r="W14" i="2"/>
  <c r="S13" i="2"/>
  <c r="W13" i="2" s="1"/>
  <c r="W14" i="1"/>
  <c r="W6" i="1"/>
  <c r="S9" i="1"/>
  <c r="S10" i="1"/>
  <c r="W10" i="1" s="1"/>
  <c r="S11" i="1"/>
  <c r="W11" i="1" s="1"/>
  <c r="S12" i="1"/>
  <c r="W12" i="1" s="1"/>
  <c r="S13" i="1"/>
  <c r="S8" i="1"/>
  <c r="W13" i="1" l="1"/>
  <c r="W20" i="2"/>
  <c r="W19" i="2"/>
  <c r="W18" i="2"/>
  <c r="W8" i="1"/>
  <c r="W19" i="1" s="1"/>
  <c r="S10" i="2"/>
  <c r="W10" i="2" s="1"/>
  <c r="S8" i="2"/>
  <c r="W8" i="2" s="1"/>
  <c r="S9" i="2"/>
  <c r="W9" i="2" s="1"/>
  <c r="S7" i="2"/>
  <c r="W7" i="2" s="1"/>
  <c r="S6" i="2"/>
  <c r="W6" i="2" s="1"/>
  <c r="W17" i="1" l="1"/>
  <c r="W18" i="1"/>
  <c r="W15" i="1" s="1"/>
  <c r="W16" i="2"/>
  <c r="W21" i="2" l="1"/>
  <c r="W20" i="1"/>
  <c r="S21" i="2"/>
</calcChain>
</file>

<file path=xl/sharedStrings.xml><?xml version="1.0" encoding="utf-8"?>
<sst xmlns="http://schemas.openxmlformats.org/spreadsheetml/2006/main" count="81" uniqueCount="57">
  <si>
    <t>WG 1</t>
  </si>
  <si>
    <t>WG 2</t>
  </si>
  <si>
    <t>D</t>
  </si>
  <si>
    <t>F</t>
  </si>
  <si>
    <t>E</t>
  </si>
  <si>
    <t>IKA</t>
  </si>
  <si>
    <t>PA</t>
  </si>
  <si>
    <t>1. Jahr</t>
  </si>
  <si>
    <t>2. Jahr</t>
  </si>
  <si>
    <t>3. Jahr</t>
  </si>
  <si>
    <t>Abschlussnote</t>
  </si>
  <si>
    <t>1. Sem</t>
  </si>
  <si>
    <t>2. Sem</t>
  </si>
  <si>
    <t>FRW</t>
  </si>
  <si>
    <t>WIR</t>
  </si>
  <si>
    <t>EFZ Notenberechnung</t>
  </si>
  <si>
    <t>BM Notenberechnung</t>
  </si>
  <si>
    <t>TU</t>
  </si>
  <si>
    <t>GP</t>
  </si>
  <si>
    <t>Mathe</t>
  </si>
  <si>
    <t>IA</t>
  </si>
  <si>
    <t>3. Sem</t>
  </si>
  <si>
    <t>4. Sem</t>
  </si>
  <si>
    <t>5. Sem</t>
  </si>
  <si>
    <t>6. Sem</t>
  </si>
  <si>
    <t>WMS Semesterübersicht</t>
  </si>
  <si>
    <t>IDAF (E) fliesst in Sem.-Note E ein.</t>
  </si>
  <si>
    <t>Minuspunkte</t>
  </si>
  <si>
    <t>EFZ Notenschnitt</t>
  </si>
  <si>
    <t>Ungenügende Noten</t>
  </si>
  <si>
    <t>IDPA (WIR und D)</t>
  </si>
  <si>
    <t>halbe Noten</t>
  </si>
  <si>
    <t xml:space="preserve">Erfahrungsnote (EN) </t>
  </si>
  <si>
    <t>IA (Interdisziplinäres Arbeiten): 4 IDAF (1/2) + IDPA (1/2)</t>
  </si>
  <si>
    <t>Prüfungs-note (PN)</t>
  </si>
  <si>
    <t>VV3 Mobilität 
(WIR 20/IKA 5)</t>
  </si>
  <si>
    <t>*Zehntelnoten</t>
  </si>
  <si>
    <t>PA (Projektarbeiten): 
3 VV (1/2) + IDPA (1/2)</t>
  </si>
  <si>
    <t>IDAF 1 (GP) 
IDAF 2 (F)</t>
  </si>
  <si>
    <t>IDAF 3 (TU) 
IDAF 4 (LS)</t>
  </si>
  <si>
    <t>Minuspunkte max. –2, ungenügende Noten max. 2, Notenschnitt &gt;= 4</t>
  </si>
  <si>
    <t>EFZ bestanden</t>
  </si>
  <si>
    <t>Prüfungs
note (PN)</t>
  </si>
  <si>
    <t>Kriterien</t>
  </si>
  <si>
    <t>Bestehensnormen BM</t>
  </si>
  <si>
    <t>Bestehensnormen EFZ</t>
  </si>
  <si>
    <t>VV2 Bewerbung 
(D 20/IKA 10)</t>
  </si>
  <si>
    <t>VV1 Business Plan (WIR 15/D 5/IKA 5)</t>
  </si>
  <si>
    <t>WG1 doppelt gewichtet
(Schnitt, Minuspunkte)</t>
  </si>
  <si>
    <t>BM Notenschnitt</t>
  </si>
  <si>
    <t>FRW*</t>
  </si>
  <si>
    <t>WIR*</t>
  </si>
  <si>
    <t>D*</t>
  </si>
  <si>
    <t>F*</t>
  </si>
  <si>
    <t>*Noteingabe im 
EFZ Teil</t>
  </si>
  <si>
    <t>E*</t>
  </si>
  <si>
    <t>Notenrechner Schuljahr 2020/21 (Stand Mai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</si>
</sst>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&quot;*&quot;"/>
    <numFmt numFmtId="166" formatCode="0.0&quot;  &quot;"/>
  </numFmts>
  <fonts count="2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59996337778862885"/>
      </top>
      <bottom/>
      <diagonal/>
    </border>
  </borders>
  <cellStyleXfs count="6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Border="1"/>
    <xf numFmtId="0" fontId="0" fillId="4" borderId="0" xfId="0" applyFill="1"/>
    <xf numFmtId="0" fontId="0" fillId="5" borderId="0" xfId="0" applyFill="1"/>
    <xf numFmtId="0" fontId="0" fillId="5" borderId="0" xfId="0" applyFill="1" applyBorder="1"/>
    <xf numFmtId="0" fontId="3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4" fillId="6" borderId="0" xfId="0" applyFont="1" applyFill="1"/>
    <xf numFmtId="0" fontId="0" fillId="7" borderId="0" xfId="0" applyFill="1"/>
    <xf numFmtId="164" fontId="0" fillId="0" borderId="0" xfId="0" applyNumberFormat="1" applyFill="1" applyBorder="1" applyAlignment="1">
      <alignment horizontal="center"/>
    </xf>
    <xf numFmtId="0" fontId="6" fillId="3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/>
    <xf numFmtId="0" fontId="0" fillId="0" borderId="0" xfId="0" applyFill="1" applyBorder="1"/>
    <xf numFmtId="0" fontId="1" fillId="5" borderId="0" xfId="0" applyFont="1" applyFill="1" applyBorder="1"/>
    <xf numFmtId="0" fontId="0" fillId="9" borderId="0" xfId="0" applyFill="1" applyBorder="1"/>
    <xf numFmtId="0" fontId="0" fillId="9" borderId="0" xfId="0" applyFill="1"/>
    <xf numFmtId="0" fontId="2" fillId="5" borderId="0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6" fillId="5" borderId="0" xfId="0" applyFont="1" applyFill="1" applyAlignment="1">
      <alignment vertical="center"/>
    </xf>
    <xf numFmtId="0" fontId="4" fillId="5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4" borderId="0" xfId="0" applyFont="1" applyFill="1"/>
    <xf numFmtId="0" fontId="5" fillId="6" borderId="0" xfId="0" applyFont="1" applyFill="1"/>
    <xf numFmtId="0" fontId="10" fillId="10" borderId="0" xfId="0" applyFont="1" applyFill="1"/>
    <xf numFmtId="0" fontId="11" fillId="5" borderId="0" xfId="0" applyFont="1" applyFill="1" applyBorder="1"/>
    <xf numFmtId="0" fontId="10" fillId="11" borderId="0" xfId="0" applyFont="1" applyFill="1"/>
    <xf numFmtId="0" fontId="1" fillId="5" borderId="0" xfId="0" applyFont="1" applyFill="1" applyBorder="1" applyAlignment="1">
      <alignment horizontal="center"/>
    </xf>
    <xf numFmtId="164" fontId="0" fillId="9" borderId="0" xfId="0" applyNumberFormat="1" applyFill="1" applyBorder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9" borderId="0" xfId="0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164" fontId="0" fillId="9" borderId="0" xfId="0" applyNumberFormat="1" applyFill="1" applyBorder="1" applyAlignment="1">
      <alignment vertical="center"/>
    </xf>
    <xf numFmtId="164" fontId="0" fillId="3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5" borderId="0" xfId="0" applyNumberFormat="1" applyFont="1" applyFill="1" applyBorder="1" applyAlignment="1">
      <alignment horizontal="center" vertical="center"/>
    </xf>
    <xf numFmtId="164" fontId="14" fillId="7" borderId="0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right" vertical="center"/>
    </xf>
    <xf numFmtId="0" fontId="0" fillId="9" borderId="0" xfId="0" applyFill="1" applyAlignment="1">
      <alignment horizontal="right"/>
    </xf>
    <xf numFmtId="0" fontId="1" fillId="0" borderId="0" xfId="0" applyFont="1" applyFill="1"/>
    <xf numFmtId="0" fontId="16" fillId="9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Border="1" applyAlignment="1" applyProtection="1">
      <alignment horizontal="center" vertical="center"/>
      <protection locked="0"/>
    </xf>
    <xf numFmtId="164" fontId="0" fillId="4" borderId="0" xfId="0" applyNumberFormat="1" applyFill="1" applyBorder="1" applyAlignment="1" applyProtection="1">
      <alignment horizontal="center" vertical="center"/>
      <protection locked="0"/>
    </xf>
    <xf numFmtId="164" fontId="4" fillId="6" borderId="0" xfId="0" applyNumberFormat="1" applyFont="1" applyFill="1" applyBorder="1" applyAlignment="1" applyProtection="1">
      <alignment horizontal="center" vertical="center"/>
      <protection locked="0"/>
    </xf>
    <xf numFmtId="164" fontId="0" fillId="7" borderId="1" xfId="0" applyNumberFormat="1" applyFill="1" applyBorder="1" applyAlignment="1" applyProtection="1">
      <alignment horizontal="center" vertical="center"/>
      <protection locked="0"/>
    </xf>
    <xf numFmtId="164" fontId="0" fillId="7" borderId="2" xfId="0" applyNumberFormat="1" applyFill="1" applyBorder="1" applyAlignment="1" applyProtection="1">
      <alignment horizontal="center" vertical="center"/>
      <protection locked="0"/>
    </xf>
    <xf numFmtId="164" fontId="0" fillId="7" borderId="3" xfId="0" applyNumberFormat="1" applyFill="1" applyBorder="1" applyAlignment="1" applyProtection="1">
      <alignment horizontal="center" vertical="center"/>
      <protection locked="0"/>
    </xf>
    <xf numFmtId="164" fontId="0" fillId="3" borderId="0" xfId="0" applyNumberFormat="1" applyFont="1" applyFill="1" applyBorder="1" applyAlignment="1" applyProtection="1">
      <alignment horizontal="center" vertical="center"/>
      <protection locked="0"/>
    </xf>
    <xf numFmtId="164" fontId="0" fillId="4" borderId="0" xfId="0" applyNumberFormat="1" applyFont="1" applyFill="1" applyBorder="1" applyAlignment="1" applyProtection="1">
      <alignment horizontal="center" vertical="center"/>
      <protection locked="0"/>
    </xf>
    <xf numFmtId="164" fontId="0" fillId="6" borderId="0" xfId="0" applyNumberFormat="1" applyFont="1" applyFill="1" applyBorder="1" applyAlignment="1" applyProtection="1">
      <alignment horizontal="center" vertical="center"/>
      <protection locked="0"/>
    </xf>
    <xf numFmtId="165" fontId="13" fillId="3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165" fontId="13" fillId="7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left" vertical="center"/>
    </xf>
    <xf numFmtId="0" fontId="0" fillId="0" borderId="0" xfId="0" applyFill="1" applyBorder="1" applyProtection="1"/>
    <xf numFmtId="0" fontId="0" fillId="0" borderId="0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1" fillId="5" borderId="0" xfId="0" applyFont="1" applyFill="1" applyBorder="1" applyProtection="1"/>
    <xf numFmtId="0" fontId="10" fillId="11" borderId="0" xfId="0" applyFont="1" applyFill="1" applyProtection="1"/>
    <xf numFmtId="0" fontId="0" fillId="5" borderId="0" xfId="0" applyFill="1" applyBorder="1" applyProtection="1"/>
    <xf numFmtId="0" fontId="10" fillId="10" borderId="0" xfId="0" applyFont="1" applyFill="1" applyProtection="1"/>
    <xf numFmtId="0" fontId="0" fillId="9" borderId="0" xfId="0" applyFill="1" applyProtection="1"/>
    <xf numFmtId="0" fontId="0" fillId="5" borderId="0" xfId="0" applyFill="1" applyProtection="1"/>
    <xf numFmtId="0" fontId="1" fillId="5" borderId="0" xfId="0" applyFont="1" applyFill="1" applyBorder="1" applyProtection="1"/>
    <xf numFmtId="0" fontId="1" fillId="5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0" fillId="9" borderId="0" xfId="0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0" fillId="9" borderId="0" xfId="0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5" borderId="0" xfId="0" applyFont="1" applyFill="1" applyAlignment="1" applyProtection="1">
      <alignment vertical="center"/>
    </xf>
    <xf numFmtId="164" fontId="0" fillId="0" borderId="0" xfId="0" applyNumberFormat="1" applyFill="1" applyBorder="1" applyAlignment="1" applyProtection="1">
      <alignment horizontal="center" vertical="center"/>
    </xf>
    <xf numFmtId="164" fontId="0" fillId="5" borderId="0" xfId="0" applyNumberFormat="1" applyFill="1" applyBorder="1" applyAlignment="1" applyProtection="1">
      <alignment horizontal="center" vertical="center"/>
    </xf>
    <xf numFmtId="164" fontId="0" fillId="9" borderId="0" xfId="0" applyNumberFormat="1" applyFill="1" applyBorder="1" applyAlignment="1" applyProtection="1">
      <alignment vertical="center"/>
    </xf>
    <xf numFmtId="164" fontId="0" fillId="3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164" fontId="13" fillId="3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Protection="1"/>
    <xf numFmtId="0" fontId="0" fillId="4" borderId="0" xfId="0" applyFill="1" applyProtection="1"/>
    <xf numFmtId="0" fontId="0" fillId="0" borderId="0" xfId="0" applyFill="1" applyProtection="1"/>
    <xf numFmtId="164" fontId="0" fillId="4" borderId="0" xfId="0" applyNumberFormat="1" applyFont="1" applyFill="1" applyBorder="1" applyAlignment="1" applyProtection="1">
      <alignment horizontal="center" vertical="center"/>
    </xf>
    <xf numFmtId="0" fontId="5" fillId="8" borderId="0" xfId="0" applyFont="1" applyFill="1" applyProtection="1"/>
    <xf numFmtId="0" fontId="4" fillId="8" borderId="0" xfId="0" applyFont="1" applyFill="1" applyProtection="1"/>
    <xf numFmtId="0" fontId="4" fillId="0" borderId="0" xfId="0" applyFont="1" applyFill="1" applyProtection="1"/>
    <xf numFmtId="0" fontId="4" fillId="5" borderId="0" xfId="0" applyFont="1" applyFill="1" applyProtection="1"/>
    <xf numFmtId="164" fontId="4" fillId="0" borderId="0" xfId="0" applyNumberFormat="1" applyFont="1" applyFill="1" applyBorder="1" applyAlignment="1" applyProtection="1">
      <alignment horizontal="center" vertical="center"/>
    </xf>
    <xf numFmtId="164" fontId="4" fillId="5" borderId="0" xfId="0" applyNumberFormat="1" applyFont="1" applyFill="1" applyBorder="1" applyAlignment="1" applyProtection="1">
      <alignment horizontal="center" vertical="center"/>
    </xf>
    <xf numFmtId="164" fontId="0" fillId="8" borderId="0" xfId="0" applyNumberFormat="1" applyFont="1" applyFill="1" applyBorder="1" applyAlignment="1" applyProtection="1">
      <alignment horizontal="center" vertical="center"/>
    </xf>
    <xf numFmtId="0" fontId="5" fillId="13" borderId="0" xfId="0" applyFont="1" applyFill="1" applyProtection="1"/>
    <xf numFmtId="0" fontId="4" fillId="13" borderId="0" xfId="0" applyFont="1" applyFill="1" applyProtection="1"/>
    <xf numFmtId="164" fontId="4" fillId="13" borderId="0" xfId="0" applyNumberFormat="1" applyFont="1" applyFill="1" applyBorder="1" applyAlignment="1" applyProtection="1">
      <alignment horizontal="center" vertical="center"/>
    </xf>
    <xf numFmtId="164" fontId="0" fillId="13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/>
    </xf>
    <xf numFmtId="164" fontId="14" fillId="7" borderId="0" xfId="0" applyNumberFormat="1" applyFont="1" applyFill="1" applyBorder="1" applyAlignment="1" applyProtection="1">
      <alignment horizontal="center" vertical="center" wrapText="1"/>
    </xf>
    <xf numFmtId="164" fontId="0" fillId="5" borderId="0" xfId="0" applyNumberFormat="1" applyFill="1" applyBorder="1" applyAlignment="1" applyProtection="1">
      <alignment horizontal="center"/>
    </xf>
    <xf numFmtId="164" fontId="15" fillId="0" borderId="0" xfId="0" applyNumberFormat="1" applyFont="1" applyFill="1" applyAlignment="1" applyProtection="1">
      <alignment horizontal="center" vertical="center" wrapText="1"/>
    </xf>
    <xf numFmtId="164" fontId="0" fillId="9" borderId="0" xfId="0" applyNumberFormat="1" applyFill="1" applyBorder="1" applyProtection="1"/>
    <xf numFmtId="164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Fill="1" applyProtection="1"/>
    <xf numFmtId="0" fontId="19" fillId="9" borderId="0" xfId="0" applyFont="1" applyFill="1" applyAlignment="1" applyProtection="1">
      <alignment horizontal="center" vertical="center" wrapText="1"/>
    </xf>
    <xf numFmtId="0" fontId="0" fillId="9" borderId="0" xfId="0" applyFill="1" applyAlignment="1" applyProtection="1">
      <alignment horizontal="right"/>
    </xf>
    <xf numFmtId="0" fontId="0" fillId="9" borderId="0" xfId="0" applyFill="1" applyAlignment="1" applyProtection="1">
      <alignment horizontal="right" vertical="center"/>
    </xf>
    <xf numFmtId="164" fontId="4" fillId="8" borderId="0" xfId="0" applyNumberFormat="1" applyFont="1" applyFill="1" applyBorder="1" applyAlignment="1" applyProtection="1">
      <alignment horizontal="center" vertical="center"/>
      <protection locked="0"/>
    </xf>
    <xf numFmtId="164" fontId="4" fillId="13" borderId="0" xfId="0" applyNumberFormat="1" applyFont="1" applyFill="1" applyBorder="1" applyAlignment="1" applyProtection="1">
      <alignment horizontal="center" vertical="center"/>
      <protection locked="0"/>
    </xf>
    <xf numFmtId="164" fontId="0" fillId="13" borderId="0" xfId="0" applyNumberFormat="1" applyFont="1" applyFill="1" applyBorder="1" applyAlignment="1" applyProtection="1">
      <alignment horizontal="center" vertical="center"/>
      <protection locked="0"/>
    </xf>
    <xf numFmtId="164" fontId="0" fillId="7" borderId="4" xfId="0" applyNumberFormat="1" applyFill="1" applyBorder="1" applyAlignment="1" applyProtection="1">
      <alignment horizontal="center" vertical="center"/>
      <protection locked="0"/>
    </xf>
    <xf numFmtId="164" fontId="0" fillId="7" borderId="5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" fillId="0" borderId="0" xfId="0" applyFont="1"/>
    <xf numFmtId="166" fontId="13" fillId="4" borderId="0" xfId="0" applyNumberFormat="1" applyFont="1" applyFill="1" applyBorder="1" applyAlignment="1">
      <alignment horizontal="center" vertical="center"/>
    </xf>
    <xf numFmtId="0" fontId="0" fillId="0" borderId="6" xfId="0" applyFill="1" applyBorder="1" applyAlignment="1" applyProtection="1">
      <alignment horizontal="right"/>
    </xf>
    <xf numFmtId="0" fontId="0" fillId="0" borderId="6" xfId="0" applyBorder="1" applyAlignment="1"/>
    <xf numFmtId="0" fontId="0" fillId="0" borderId="6" xfId="0" applyFill="1" applyBorder="1" applyAlignment="1">
      <alignment horizontal="right"/>
    </xf>
    <xf numFmtId="164" fontId="0" fillId="3" borderId="0" xfId="0" applyNumberFormat="1" applyFill="1" applyBorder="1" applyAlignment="1" applyProtection="1">
      <alignment horizontal="center" vertical="center"/>
    </xf>
    <xf numFmtId="164" fontId="0" fillId="4" borderId="0" xfId="0" applyNumberFormat="1" applyFill="1" applyBorder="1" applyAlignment="1" applyProtection="1">
      <alignment horizontal="center" vertical="center"/>
    </xf>
    <xf numFmtId="164" fontId="0" fillId="6" borderId="0" xfId="0" applyNumberFormat="1" applyFont="1" applyFill="1" applyBorder="1" applyAlignment="1">
      <alignment horizontal="center" vertical="center"/>
    </xf>
    <xf numFmtId="165" fontId="13" fillId="6" borderId="0" xfId="0" applyNumberFormat="1" applyFont="1" applyFill="1" applyBorder="1" applyAlignment="1">
      <alignment horizontal="center" vertical="center"/>
    </xf>
    <xf numFmtId="164" fontId="0" fillId="4" borderId="0" xfId="0" applyNumberFormat="1" applyFont="1" applyFill="1" applyBorder="1" applyAlignment="1">
      <alignment horizontal="center" vertical="center"/>
    </xf>
    <xf numFmtId="164" fontId="13" fillId="4" borderId="0" xfId="0" applyNumberFormat="1" applyFont="1" applyFill="1" applyBorder="1" applyAlignment="1" applyProtection="1">
      <alignment horizontal="center" vertical="center"/>
    </xf>
    <xf numFmtId="164" fontId="13" fillId="13" borderId="0" xfId="0" applyNumberFormat="1" applyFont="1" applyFill="1" applyBorder="1" applyAlignment="1" applyProtection="1">
      <alignment horizontal="center" vertical="center"/>
    </xf>
    <xf numFmtId="164" fontId="13" fillId="8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/>
    </xf>
    <xf numFmtId="165" fontId="13" fillId="3" borderId="0" xfId="0" applyNumberFormat="1" applyFont="1" applyFill="1" applyBorder="1" applyAlignment="1">
      <alignment horizontal="center" vertical="center"/>
    </xf>
    <xf numFmtId="0" fontId="15" fillId="12" borderId="0" xfId="0" applyFont="1" applyFill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0" fillId="10" borderId="0" xfId="0" applyFont="1" applyFill="1" applyAlignment="1" applyProtection="1">
      <alignment horizontal="center"/>
    </xf>
    <xf numFmtId="164" fontId="13" fillId="7" borderId="0" xfId="0" applyNumberFormat="1" applyFont="1" applyFill="1" applyBorder="1" applyAlignment="1" applyProtection="1">
      <alignment horizontal="center" vertical="center"/>
    </xf>
    <xf numFmtId="0" fontId="1" fillId="7" borderId="0" xfId="0" applyFont="1" applyFill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</xf>
    <xf numFmtId="0" fontId="14" fillId="7" borderId="0" xfId="0" applyFont="1" applyFill="1" applyAlignment="1" applyProtection="1">
      <alignment horizontal="left" vertical="center" wrapText="1"/>
    </xf>
    <xf numFmtId="164" fontId="0" fillId="7" borderId="4" xfId="0" applyNumberFormat="1" applyFill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</cellXfs>
  <cellStyles count="6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Standard" xfId="0" builtinId="0"/>
  </cellStyles>
  <dxfs count="8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X21"/>
  <sheetViews>
    <sheetView showGridLines="0" tabSelected="1" zoomScale="130" zoomScaleNormal="130" zoomScalePageLayoutView="150" workbookViewId="0">
      <selection activeCell="U7" sqref="U7"/>
    </sheetView>
  </sheetViews>
  <sheetFormatPr baseColWidth="10" defaultRowHeight="15.75" x14ac:dyDescent="0.25"/>
  <cols>
    <col min="1" max="1" width="7.625" customWidth="1"/>
    <col min="2" max="2" width="5.125" customWidth="1"/>
    <col min="3" max="3" width="1.125" customWidth="1"/>
    <col min="4" max="4" width="0.875" customWidth="1"/>
    <col min="6" max="6" width="0.625" customWidth="1"/>
    <col min="7" max="7" width="10.875" customWidth="1"/>
    <col min="8" max="8" width="0.875" customWidth="1"/>
    <col min="9" max="9" width="10.875" customWidth="1"/>
    <col min="10" max="10" width="0.625" customWidth="1"/>
    <col min="12" max="12" width="0.875" customWidth="1"/>
    <col min="14" max="14" width="0.625" customWidth="1"/>
    <col min="16" max="16" width="0.875" customWidth="1"/>
    <col min="17" max="17" width="1.5" customWidth="1"/>
    <col min="18" max="18" width="0.875" customWidth="1"/>
    <col min="19" max="19" width="10.375" customWidth="1"/>
    <col min="20" max="20" width="0.625" customWidth="1"/>
    <col min="21" max="21" width="9.125" customWidth="1"/>
    <col min="22" max="22" width="0.875" customWidth="1"/>
    <col min="23" max="23" width="13.875" customWidth="1"/>
    <col min="24" max="24" width="0.875" customWidth="1"/>
  </cols>
  <sheetData>
    <row r="1" spans="1:24" ht="13.5" customHeight="1" x14ac:dyDescent="0.25">
      <c r="A1" s="154"/>
      <c r="B1" s="154"/>
      <c r="E1" s="156" t="s">
        <v>56</v>
      </c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24" ht="60" customHeight="1" x14ac:dyDescent="0.25">
      <c r="A2" s="154"/>
      <c r="B2" s="154"/>
      <c r="C2" s="5"/>
      <c r="D2" s="5"/>
      <c r="E2" s="155" t="s">
        <v>45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4"/>
      <c r="Q2" s="14"/>
      <c r="R2" s="1"/>
      <c r="S2" s="1"/>
      <c r="T2" s="1"/>
      <c r="U2" s="1"/>
      <c r="V2" s="1"/>
      <c r="W2" s="1"/>
    </row>
    <row r="3" spans="1:24" ht="21" customHeight="1" x14ac:dyDescent="0.35">
      <c r="A3" s="34"/>
      <c r="B3" s="5"/>
      <c r="C3" s="5"/>
      <c r="D3" s="27"/>
      <c r="E3" s="28" t="s">
        <v>25</v>
      </c>
      <c r="F3" s="28"/>
      <c r="G3" s="4"/>
      <c r="H3" s="4"/>
      <c r="I3" s="4"/>
      <c r="J3" s="4"/>
      <c r="K3" s="4"/>
      <c r="L3" s="4"/>
      <c r="M3" s="4"/>
      <c r="N3" s="4"/>
      <c r="O3" s="4"/>
      <c r="P3" s="4"/>
      <c r="Q3" s="14"/>
      <c r="R3" s="26"/>
      <c r="S3" s="158" t="s">
        <v>15</v>
      </c>
      <c r="T3" s="158"/>
      <c r="U3" s="158"/>
      <c r="V3" s="158"/>
      <c r="W3" s="158"/>
      <c r="X3" s="17"/>
    </row>
    <row r="4" spans="1:24" ht="27.95" customHeight="1" x14ac:dyDescent="0.25">
      <c r="A4" s="34"/>
      <c r="D4" s="3"/>
      <c r="E4" s="157" t="s">
        <v>7</v>
      </c>
      <c r="F4" s="157"/>
      <c r="G4" s="157"/>
      <c r="H4" s="15"/>
      <c r="I4" s="157" t="s">
        <v>8</v>
      </c>
      <c r="J4" s="157"/>
      <c r="K4" s="157"/>
      <c r="L4" s="15"/>
      <c r="M4" s="157" t="s">
        <v>9</v>
      </c>
      <c r="N4" s="157"/>
      <c r="O4" s="157"/>
      <c r="P4" s="29"/>
      <c r="Q4" s="22"/>
      <c r="R4" s="16"/>
      <c r="S4" s="37" t="s">
        <v>32</v>
      </c>
      <c r="T4" s="35"/>
      <c r="U4" s="37" t="s">
        <v>34</v>
      </c>
      <c r="V4" s="33"/>
      <c r="W4" s="37" t="s">
        <v>10</v>
      </c>
      <c r="X4" s="16"/>
    </row>
    <row r="5" spans="1:24" ht="15" customHeight="1" x14ac:dyDescent="0.25">
      <c r="D5" s="3"/>
      <c r="E5" s="6" t="s">
        <v>11</v>
      </c>
      <c r="F5" s="6"/>
      <c r="G5" s="6" t="s">
        <v>12</v>
      </c>
      <c r="H5" s="18"/>
      <c r="I5" s="6" t="s">
        <v>21</v>
      </c>
      <c r="J5" s="6"/>
      <c r="K5" s="6" t="s">
        <v>22</v>
      </c>
      <c r="L5" s="18"/>
      <c r="M5" s="6" t="s">
        <v>23</v>
      </c>
      <c r="N5" s="6"/>
      <c r="O5" s="6" t="s">
        <v>24</v>
      </c>
      <c r="P5" s="18"/>
      <c r="Q5" s="23"/>
      <c r="R5" s="16"/>
      <c r="S5" s="52" t="s">
        <v>31</v>
      </c>
      <c r="T5" s="36"/>
      <c r="U5" s="52" t="s">
        <v>31</v>
      </c>
      <c r="V5" s="33"/>
      <c r="W5" s="52" t="s">
        <v>36</v>
      </c>
      <c r="X5" s="16"/>
    </row>
    <row r="6" spans="1:24" ht="18.95" customHeight="1" x14ac:dyDescent="0.25">
      <c r="A6" s="163" t="s">
        <v>0</v>
      </c>
      <c r="B6" s="10" t="s">
        <v>13</v>
      </c>
      <c r="C6" s="11"/>
      <c r="D6" s="20"/>
      <c r="E6" s="41"/>
      <c r="F6" s="41"/>
      <c r="G6" s="41"/>
      <c r="H6" s="42"/>
      <c r="I6" s="41"/>
      <c r="J6" s="41"/>
      <c r="K6" s="41"/>
      <c r="L6" s="42"/>
      <c r="M6" s="41"/>
      <c r="N6" s="41"/>
      <c r="O6" s="41"/>
      <c r="P6" s="42"/>
      <c r="Q6" s="41"/>
      <c r="R6" s="43"/>
      <c r="S6" s="40"/>
      <c r="T6" s="40"/>
      <c r="U6" s="64">
        <v>3</v>
      </c>
      <c r="V6" s="33"/>
      <c r="W6" s="67">
        <f>IFERROR(ROUND(AVERAGE(U6:U7),1),"")</f>
        <v>3</v>
      </c>
      <c r="X6" s="16"/>
    </row>
    <row r="7" spans="1:24" ht="21.75" customHeight="1" x14ac:dyDescent="0.25">
      <c r="A7" s="164"/>
      <c r="B7" s="10" t="s">
        <v>14</v>
      </c>
      <c r="C7" s="11"/>
      <c r="D7" s="20"/>
      <c r="E7" s="41"/>
      <c r="F7" s="41"/>
      <c r="G7" s="41"/>
      <c r="H7" s="42"/>
      <c r="I7" s="41"/>
      <c r="J7" s="41"/>
      <c r="K7" s="41"/>
      <c r="L7" s="42"/>
      <c r="M7" s="41"/>
      <c r="N7" s="41"/>
      <c r="O7" s="41"/>
      <c r="P7" s="42"/>
      <c r="Q7" s="41"/>
      <c r="R7" s="43"/>
      <c r="S7" s="40"/>
      <c r="T7" s="40"/>
      <c r="U7" s="64">
        <v>3</v>
      </c>
      <c r="V7" s="33"/>
      <c r="W7" s="53" t="s">
        <v>48</v>
      </c>
      <c r="X7" s="16"/>
    </row>
    <row r="8" spans="1:24" ht="15.75" customHeight="1" x14ac:dyDescent="0.25">
      <c r="A8" s="163" t="s">
        <v>1</v>
      </c>
      <c r="B8" s="10" t="s">
        <v>13</v>
      </c>
      <c r="C8" s="11"/>
      <c r="D8" s="20"/>
      <c r="E8" s="58">
        <v>4</v>
      </c>
      <c r="F8" s="41"/>
      <c r="G8" s="58">
        <v>5</v>
      </c>
      <c r="H8" s="42"/>
      <c r="I8" s="58">
        <v>5</v>
      </c>
      <c r="J8" s="41"/>
      <c r="K8" s="58">
        <v>5</v>
      </c>
      <c r="L8" s="42"/>
      <c r="M8" s="58">
        <v>5</v>
      </c>
      <c r="N8" s="41"/>
      <c r="O8" s="58">
        <v>5</v>
      </c>
      <c r="P8" s="42"/>
      <c r="Q8" s="41"/>
      <c r="R8" s="43"/>
      <c r="S8" s="44">
        <f>IFERROR(ROUND(AVERAGE(E8:O8)/0.5,0)*0.5,"")</f>
        <v>5</v>
      </c>
      <c r="T8" s="40"/>
      <c r="U8" s="161"/>
      <c r="V8" s="33"/>
      <c r="W8" s="159">
        <f>IFERROR(ROUND(AVERAGE(S8:S9),1),"")</f>
        <v>4.5</v>
      </c>
      <c r="X8" s="16"/>
    </row>
    <row r="9" spans="1:24" ht="15.75" customHeight="1" x14ac:dyDescent="0.25">
      <c r="A9" s="164"/>
      <c r="B9" s="10" t="s">
        <v>14</v>
      </c>
      <c r="C9" s="11"/>
      <c r="D9" s="20"/>
      <c r="E9" s="58">
        <v>5</v>
      </c>
      <c r="F9" s="41"/>
      <c r="G9" s="58">
        <v>5</v>
      </c>
      <c r="H9" s="42"/>
      <c r="I9" s="58">
        <v>4</v>
      </c>
      <c r="J9" s="41"/>
      <c r="K9" s="58">
        <v>3</v>
      </c>
      <c r="L9" s="42"/>
      <c r="M9" s="58">
        <v>4</v>
      </c>
      <c r="N9" s="41"/>
      <c r="O9" s="58">
        <v>4</v>
      </c>
      <c r="P9" s="42"/>
      <c r="Q9" s="41"/>
      <c r="R9" s="43"/>
      <c r="S9" s="44">
        <f t="shared" ref="S9:S13" si="0">IFERROR(ROUND(AVERAGE(E9:O9)/0.5,0)*0.5,"")</f>
        <v>4</v>
      </c>
      <c r="T9" s="40"/>
      <c r="U9" s="162"/>
      <c r="V9" s="33"/>
      <c r="W9" s="159"/>
      <c r="X9" s="16"/>
    </row>
    <row r="10" spans="1:24" ht="18" customHeight="1" x14ac:dyDescent="0.25">
      <c r="A10" s="24" t="s">
        <v>2</v>
      </c>
      <c r="B10" s="2"/>
      <c r="C10" s="12"/>
      <c r="D10" s="3"/>
      <c r="E10" s="59">
        <v>5</v>
      </c>
      <c r="F10" s="41"/>
      <c r="G10" s="59">
        <v>5</v>
      </c>
      <c r="H10" s="42"/>
      <c r="I10" s="59">
        <v>4</v>
      </c>
      <c r="J10" s="41"/>
      <c r="K10" s="59">
        <v>4</v>
      </c>
      <c r="L10" s="42"/>
      <c r="M10" s="59">
        <v>4</v>
      </c>
      <c r="N10" s="41"/>
      <c r="O10" s="59">
        <v>5</v>
      </c>
      <c r="P10" s="42"/>
      <c r="Q10" s="41"/>
      <c r="R10" s="43"/>
      <c r="S10" s="150">
        <f t="shared" si="0"/>
        <v>4.5</v>
      </c>
      <c r="T10" s="40"/>
      <c r="U10" s="65">
        <v>4</v>
      </c>
      <c r="V10" s="33"/>
      <c r="W10" s="142">
        <f>IFERROR(IF(AND(S10&lt;&gt;"",U10&lt;&gt;""),ROUND(AVERAGE(S10:U10)/0.5,0)*0.5,""),"")</f>
        <v>4.5</v>
      </c>
      <c r="X10" s="16"/>
    </row>
    <row r="11" spans="1:24" ht="18.95" customHeight="1" x14ac:dyDescent="0.25">
      <c r="A11" s="24" t="s">
        <v>3</v>
      </c>
      <c r="B11" s="2"/>
      <c r="C11" s="12"/>
      <c r="D11" s="3"/>
      <c r="E11" s="59">
        <v>5</v>
      </c>
      <c r="F11" s="41"/>
      <c r="G11" s="59">
        <v>5</v>
      </c>
      <c r="H11" s="42"/>
      <c r="I11" s="59">
        <v>5</v>
      </c>
      <c r="J11" s="41"/>
      <c r="K11" s="59">
        <v>5</v>
      </c>
      <c r="L11" s="42"/>
      <c r="M11" s="59">
        <v>5</v>
      </c>
      <c r="N11" s="41"/>
      <c r="O11" s="59">
        <v>5</v>
      </c>
      <c r="P11" s="42"/>
      <c r="Q11" s="41"/>
      <c r="R11" s="43"/>
      <c r="S11" s="150">
        <f t="shared" si="0"/>
        <v>5</v>
      </c>
      <c r="T11" s="40"/>
      <c r="U11" s="65">
        <v>4.5</v>
      </c>
      <c r="V11" s="33"/>
      <c r="W11" s="142">
        <f t="shared" ref="W11:W12" si="1">IFERROR(IF(AND(S11&lt;&gt;"",U11&lt;&gt;""),ROUND(AVERAGE(S11:U11)/0.5,0)*0.5,""),"")</f>
        <v>5</v>
      </c>
      <c r="X11" s="16"/>
    </row>
    <row r="12" spans="1:24" ht="18" customHeight="1" x14ac:dyDescent="0.25">
      <c r="A12" s="24" t="s">
        <v>4</v>
      </c>
      <c r="B12" s="2"/>
      <c r="C12" s="12"/>
      <c r="D12" s="3"/>
      <c r="E12" s="59">
        <v>5</v>
      </c>
      <c r="F12" s="41"/>
      <c r="G12" s="59">
        <v>4.5</v>
      </c>
      <c r="H12" s="42"/>
      <c r="I12" s="59">
        <v>3</v>
      </c>
      <c r="J12" s="41"/>
      <c r="K12" s="59">
        <v>3</v>
      </c>
      <c r="L12" s="42"/>
      <c r="M12" s="59">
        <v>4</v>
      </c>
      <c r="N12" s="41"/>
      <c r="O12" s="59">
        <v>3</v>
      </c>
      <c r="P12" s="42"/>
      <c r="Q12" s="41"/>
      <c r="R12" s="43"/>
      <c r="S12" s="150">
        <f t="shared" si="0"/>
        <v>4</v>
      </c>
      <c r="T12" s="40"/>
      <c r="U12" s="65">
        <v>3.5</v>
      </c>
      <c r="V12" s="33"/>
      <c r="W12" s="142">
        <f t="shared" si="1"/>
        <v>4</v>
      </c>
      <c r="X12" s="16"/>
    </row>
    <row r="13" spans="1:24" ht="20.100000000000001" customHeight="1" x14ac:dyDescent="0.25">
      <c r="A13" s="25" t="s">
        <v>5</v>
      </c>
      <c r="B13" s="7"/>
      <c r="C13" s="13"/>
      <c r="D13" s="21"/>
      <c r="E13" s="60">
        <v>3</v>
      </c>
      <c r="F13" s="45"/>
      <c r="G13" s="60">
        <v>3</v>
      </c>
      <c r="H13" s="42"/>
      <c r="I13" s="60">
        <v>3</v>
      </c>
      <c r="J13" s="45"/>
      <c r="K13" s="60">
        <v>3</v>
      </c>
      <c r="L13" s="42"/>
      <c r="M13" s="60">
        <v>4</v>
      </c>
      <c r="N13" s="45"/>
      <c r="O13" s="60">
        <v>4</v>
      </c>
      <c r="P13" s="46"/>
      <c r="Q13" s="45"/>
      <c r="R13" s="43"/>
      <c r="S13" s="148">
        <f t="shared" si="0"/>
        <v>3.5</v>
      </c>
      <c r="T13" s="40"/>
      <c r="U13" s="66">
        <v>4</v>
      </c>
      <c r="V13" s="33"/>
      <c r="W13" s="149">
        <f>IFERROR(IF(AND(S13&lt;&gt;"",U13&lt;&gt;""),ROUND(AVERAGE(S13:U13),1),""),"")</f>
        <v>3.8</v>
      </c>
      <c r="X13" s="16"/>
    </row>
    <row r="14" spans="1:24" ht="29.1" customHeight="1" x14ac:dyDescent="0.25">
      <c r="A14" s="38" t="s">
        <v>6</v>
      </c>
      <c r="B14" s="8"/>
      <c r="C14" s="12"/>
      <c r="D14" s="3"/>
      <c r="E14" s="41"/>
      <c r="F14" s="41"/>
      <c r="G14" s="41"/>
      <c r="H14" s="42"/>
      <c r="I14" s="61">
        <v>4</v>
      </c>
      <c r="J14" s="54"/>
      <c r="K14" s="62">
        <v>4</v>
      </c>
      <c r="L14" s="55"/>
      <c r="M14" s="62">
        <v>4</v>
      </c>
      <c r="N14" s="54"/>
      <c r="O14" s="63">
        <v>4</v>
      </c>
      <c r="P14" s="42"/>
      <c r="Q14" s="41"/>
      <c r="R14" s="43"/>
      <c r="S14" s="39"/>
      <c r="T14" s="40"/>
      <c r="U14" s="39"/>
      <c r="V14" s="33"/>
      <c r="W14" s="69">
        <f>IFERROR(ROUND((ROUND(AVERAGE(I14:M14)/0.5,0)*0.5+O14)/2,1),"")</f>
        <v>4</v>
      </c>
      <c r="X14" s="16"/>
    </row>
    <row r="15" spans="1:24" ht="33" customHeight="1" x14ac:dyDescent="0.25">
      <c r="A15" s="160" t="s">
        <v>37</v>
      </c>
      <c r="B15" s="160"/>
      <c r="C15" s="12"/>
      <c r="D15" s="3"/>
      <c r="E15" s="9"/>
      <c r="F15" s="9"/>
      <c r="G15" s="9"/>
      <c r="H15" s="19"/>
      <c r="I15" s="47" t="s">
        <v>47</v>
      </c>
      <c r="J15" s="9"/>
      <c r="K15" s="47" t="s">
        <v>46</v>
      </c>
      <c r="L15" s="19"/>
      <c r="M15" s="47" t="s">
        <v>35</v>
      </c>
      <c r="N15" s="9"/>
      <c r="O15" s="47" t="s">
        <v>30</v>
      </c>
      <c r="P15" s="19"/>
      <c r="Q15" s="9"/>
      <c r="R15" s="30"/>
      <c r="S15" s="32"/>
      <c r="T15" s="31"/>
      <c r="U15" s="32"/>
      <c r="V15" s="16"/>
      <c r="W15" s="68">
        <f>IF(COUNTIF(W17:W19,"")=0,IF(AND(W17&gt;=-2,W18&lt;=2,W19&gt;=4),1,0),"")</f>
        <v>0</v>
      </c>
      <c r="X15" s="16"/>
    </row>
    <row r="16" spans="1:24" ht="5.0999999999999996" customHeight="1" x14ac:dyDescent="0.25">
      <c r="C16" s="12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  <c r="R16" s="16"/>
      <c r="S16" s="16"/>
      <c r="T16" s="16"/>
      <c r="U16" s="16"/>
      <c r="V16" s="16"/>
      <c r="W16" s="16"/>
      <c r="X16" s="16"/>
    </row>
    <row r="17" spans="1:24" x14ac:dyDescent="0.25">
      <c r="C17" s="1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7"/>
      <c r="S17" t="s">
        <v>27</v>
      </c>
      <c r="W17" s="57">
        <f>IF(AND(COUNTIF(W10:W14,"")=0,W6&lt;&gt;"",W8&lt;&gt;""),SUMIF(W8:W14,"&lt;4")-(COUNTIF(W8:W14,"&lt;4")*4)+IF(W6&lt;4,(W6-4)*2,0),"")</f>
        <v>-2.2000000000000002</v>
      </c>
      <c r="X17" s="17"/>
    </row>
    <row r="18" spans="1:24" x14ac:dyDescent="0.25">
      <c r="A18" s="141" t="s">
        <v>43</v>
      </c>
      <c r="C18" s="12"/>
      <c r="E18" s="1" t="s">
        <v>40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7"/>
      <c r="S18" t="s">
        <v>29</v>
      </c>
      <c r="W18" s="70">
        <f>IF(AND(COUNTIF(W10:W14,"")=0,W6&lt;&gt;"",W8&lt;&gt;""),COUNTIF(W6:W14,"&lt;4"),"")</f>
        <v>2</v>
      </c>
      <c r="X18" s="17"/>
    </row>
    <row r="19" spans="1:24" ht="17.25" customHeight="1" x14ac:dyDescent="0.25">
      <c r="C19" s="1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7"/>
      <c r="S19" s="56" t="s">
        <v>28</v>
      </c>
      <c r="U19" s="56"/>
      <c r="V19" s="50"/>
      <c r="W19" s="57">
        <f>IF(AND(COUNTIF(W10:W14,"")=0,W6&lt;&gt;"",W8&lt;&gt;""),ROUND((2*W6+SUM(W8:W14))/8,1),"")</f>
        <v>4</v>
      </c>
      <c r="X19" s="17"/>
    </row>
    <row r="20" spans="1:24" ht="38.1" customHeight="1" x14ac:dyDescent="0.25">
      <c r="R20" s="17"/>
      <c r="S20" s="144"/>
      <c r="T20" s="144"/>
      <c r="U20" s="144"/>
      <c r="V20" s="145"/>
      <c r="W20" s="51" t="str">
        <f>IF(W15&lt;&gt;"",IF(W15=1,"EFZ bestanden","EFZ nicht bestanden"),"")</f>
        <v>EFZ nicht bestanden</v>
      </c>
      <c r="X20" s="49"/>
    </row>
    <row r="21" spans="1:24" ht="5.0999999999999996" customHeight="1" x14ac:dyDescent="0.25">
      <c r="R21" s="17"/>
      <c r="S21" s="48"/>
      <c r="T21" s="48"/>
      <c r="U21" s="49"/>
      <c r="V21" s="49"/>
      <c r="W21" s="49"/>
      <c r="X21" s="49"/>
    </row>
  </sheetData>
  <sheetProtection algorithmName="SHA-512" hashValue="EfdXIvTU5sCefl7Zx6c0eyDgUr01ScLZns9qHvPY5FD2JPiKvn6UjsCV+ZhiueW7gc+WSrjwSWzr2oMPCJ4J1Q==" saltValue="pv6T4fLLRW46MNvuZz2jBg==" spinCount="100000" sheet="1" objects="1" scenarios="1" selectLockedCells="1"/>
  <mergeCells count="12">
    <mergeCell ref="S3:W3"/>
    <mergeCell ref="W8:W9"/>
    <mergeCell ref="A15:B15"/>
    <mergeCell ref="U8:U9"/>
    <mergeCell ref="A6:A7"/>
    <mergeCell ref="A8:A9"/>
    <mergeCell ref="A1:B2"/>
    <mergeCell ref="E2:O2"/>
    <mergeCell ref="E1:O1"/>
    <mergeCell ref="E4:G4"/>
    <mergeCell ref="I4:K4"/>
    <mergeCell ref="M4:O4"/>
  </mergeCells>
  <phoneticPr fontId="7" type="noConversion"/>
  <conditionalFormatting sqref="W20">
    <cfRule type="expression" dxfId="7" priority="4">
      <formula>$W$15=0</formula>
    </cfRule>
  </conditionalFormatting>
  <conditionalFormatting sqref="W17">
    <cfRule type="cellIs" dxfId="6" priority="3" operator="lessThan">
      <formula>-2</formula>
    </cfRule>
  </conditionalFormatting>
  <conditionalFormatting sqref="W18">
    <cfRule type="cellIs" dxfId="5" priority="2" operator="between">
      <formula>3</formula>
      <formula>20</formula>
    </cfRule>
  </conditionalFormatting>
  <conditionalFormatting sqref="W19">
    <cfRule type="cellIs" dxfId="4" priority="1" operator="lessThan">
      <formula>4</formula>
    </cfRule>
  </conditionalFormatting>
  <dataValidations count="1">
    <dataValidation type="custom" allowBlank="1" showInputMessage="1" showErrorMessage="1" errorTitle="ungültige Note" error="Geben Sie ganze oder halbe Noten ein im Bereich von 1 und 6!" sqref="E8:O14 U6:U13">
      <formula1>AND(E6&gt;=1,E6&lt;=6,E6*2-INT(E6*2)=0)</formula1>
    </dataValidation>
  </dataValidations>
  <pageMargins left="0.75000000000000011" right="0.75000000000000011" top="1" bottom="1" header="0.5" footer="0.5"/>
  <pageSetup paperSize="9" scale="97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X22"/>
  <sheetViews>
    <sheetView showGridLines="0" zoomScale="140" zoomScaleNormal="140" zoomScalePageLayoutView="150" workbookViewId="0">
      <selection activeCell="I11" sqref="I11"/>
    </sheetView>
  </sheetViews>
  <sheetFormatPr baseColWidth="10" defaultRowHeight="15.75" x14ac:dyDescent="0.25"/>
  <cols>
    <col min="1" max="1" width="7" style="74" customWidth="1"/>
    <col min="2" max="2" width="4.625" style="74" customWidth="1"/>
    <col min="3" max="3" width="1.125" style="74" customWidth="1"/>
    <col min="4" max="4" width="0.875" style="74" customWidth="1"/>
    <col min="5" max="5" width="11" style="74"/>
    <col min="6" max="6" width="0.5" style="74" customWidth="1"/>
    <col min="7" max="7" width="11" style="74"/>
    <col min="8" max="8" width="0.875" style="74" customWidth="1"/>
    <col min="9" max="9" width="10.875" style="74" customWidth="1"/>
    <col min="10" max="10" width="0.5" style="74" customWidth="1"/>
    <col min="11" max="11" width="11" style="74"/>
    <col min="12" max="12" width="0.875" style="74" customWidth="1"/>
    <col min="13" max="13" width="11" style="74"/>
    <col min="14" max="14" width="0.5" style="74" customWidth="1"/>
    <col min="15" max="15" width="11" style="74"/>
    <col min="16" max="16" width="0.875" style="74" customWidth="1"/>
    <col min="17" max="17" width="1.5" style="74" customWidth="1"/>
    <col min="18" max="18" width="0.875" style="74" customWidth="1"/>
    <col min="19" max="19" width="10" style="74" customWidth="1"/>
    <col min="20" max="20" width="0.5" style="74" customWidth="1"/>
    <col min="21" max="21" width="9" style="74" customWidth="1"/>
    <col min="22" max="22" width="0.875" style="74" customWidth="1"/>
    <col min="23" max="23" width="13.875" style="74" customWidth="1"/>
    <col min="24" max="24" width="0.875" style="74" customWidth="1"/>
    <col min="25" max="16384" width="11" style="74"/>
  </cols>
  <sheetData>
    <row r="1" spans="1:24" x14ac:dyDescent="0.25">
      <c r="A1" s="174"/>
      <c r="B1" s="174"/>
      <c r="E1" s="175" t="s">
        <v>56</v>
      </c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24" ht="72" customHeight="1" x14ac:dyDescent="0.25">
      <c r="A2" s="174"/>
      <c r="B2" s="174"/>
      <c r="C2" s="71"/>
      <c r="D2" s="71"/>
      <c r="E2" s="168" t="s">
        <v>44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72"/>
      <c r="Q2" s="72"/>
      <c r="R2" s="73"/>
      <c r="S2" s="73"/>
      <c r="T2" s="73"/>
      <c r="U2" s="73"/>
      <c r="V2" s="73"/>
      <c r="W2" s="73"/>
    </row>
    <row r="3" spans="1:24" ht="21" customHeight="1" x14ac:dyDescent="0.35">
      <c r="A3" s="75"/>
      <c r="B3" s="71"/>
      <c r="C3" s="71"/>
      <c r="D3" s="76"/>
      <c r="E3" s="77" t="s">
        <v>25</v>
      </c>
      <c r="F3" s="77"/>
      <c r="G3" s="78"/>
      <c r="H3" s="78"/>
      <c r="I3" s="78"/>
      <c r="J3" s="78"/>
      <c r="K3" s="78"/>
      <c r="L3" s="78"/>
      <c r="M3" s="78"/>
      <c r="N3" s="78"/>
      <c r="O3" s="78"/>
      <c r="P3" s="78"/>
      <c r="Q3" s="72"/>
      <c r="R3" s="79"/>
      <c r="S3" s="165" t="s">
        <v>16</v>
      </c>
      <c r="T3" s="165"/>
      <c r="U3" s="165"/>
      <c r="V3" s="165"/>
      <c r="W3" s="165"/>
      <c r="X3" s="80"/>
    </row>
    <row r="4" spans="1:24" ht="27" customHeight="1" x14ac:dyDescent="0.25">
      <c r="A4" s="176" t="s">
        <v>54</v>
      </c>
      <c r="B4" s="177"/>
      <c r="D4" s="81"/>
      <c r="E4" s="173" t="s">
        <v>7</v>
      </c>
      <c r="F4" s="173"/>
      <c r="G4" s="173"/>
      <c r="H4" s="82"/>
      <c r="I4" s="173" t="s">
        <v>8</v>
      </c>
      <c r="J4" s="173"/>
      <c r="K4" s="173"/>
      <c r="L4" s="82"/>
      <c r="M4" s="173" t="s">
        <v>9</v>
      </c>
      <c r="N4" s="173"/>
      <c r="O4" s="173"/>
      <c r="P4" s="83"/>
      <c r="Q4" s="84"/>
      <c r="R4" s="85"/>
      <c r="S4" s="86" t="s">
        <v>32</v>
      </c>
      <c r="T4" s="86"/>
      <c r="U4" s="86" t="s">
        <v>42</v>
      </c>
      <c r="V4" s="87"/>
      <c r="W4" s="86" t="s">
        <v>10</v>
      </c>
      <c r="X4" s="85"/>
    </row>
    <row r="5" spans="1:24" ht="12.95" customHeight="1" x14ac:dyDescent="0.25">
      <c r="A5" s="177"/>
      <c r="B5" s="177"/>
      <c r="D5" s="81"/>
      <c r="E5" s="88" t="s">
        <v>11</v>
      </c>
      <c r="F5" s="88"/>
      <c r="G5" s="88" t="s">
        <v>12</v>
      </c>
      <c r="H5" s="89"/>
      <c r="I5" s="88" t="s">
        <v>21</v>
      </c>
      <c r="J5" s="88"/>
      <c r="K5" s="88" t="s">
        <v>22</v>
      </c>
      <c r="L5" s="89"/>
      <c r="M5" s="88" t="s">
        <v>23</v>
      </c>
      <c r="N5" s="88"/>
      <c r="O5" s="88" t="s">
        <v>24</v>
      </c>
      <c r="P5" s="89"/>
      <c r="Q5" s="90"/>
      <c r="R5" s="85"/>
      <c r="S5" s="91" t="s">
        <v>31</v>
      </c>
      <c r="T5" s="92"/>
      <c r="U5" s="91" t="s">
        <v>31</v>
      </c>
      <c r="V5" s="87"/>
      <c r="W5" s="91" t="s">
        <v>31</v>
      </c>
      <c r="X5" s="85"/>
    </row>
    <row r="6" spans="1:24" ht="23.1" customHeight="1" x14ac:dyDescent="0.25">
      <c r="A6" s="93" t="s">
        <v>50</v>
      </c>
      <c r="B6" s="94"/>
      <c r="C6" s="95"/>
      <c r="D6" s="96"/>
      <c r="E6" s="146">
        <f>IF(EFZ!E8&lt;&gt;"",EFZ!E8,"")</f>
        <v>4</v>
      </c>
      <c r="F6" s="97"/>
      <c r="G6" s="146">
        <f>IF(EFZ!G8&lt;&gt;"",EFZ!G8,"")</f>
        <v>5</v>
      </c>
      <c r="H6" s="98"/>
      <c r="I6" s="146">
        <f>IF(EFZ!I8&lt;&gt;"",EFZ!I8,"")</f>
        <v>5</v>
      </c>
      <c r="J6" s="97"/>
      <c r="K6" s="146">
        <f>IF(EFZ!K8&lt;&gt;"",EFZ!K8,"")</f>
        <v>5</v>
      </c>
      <c r="L6" s="98"/>
      <c r="M6" s="146">
        <f>IF(EFZ!M8&lt;&gt;"",EFZ!M8,"")</f>
        <v>5</v>
      </c>
      <c r="N6" s="97"/>
      <c r="O6" s="146">
        <f>IF(EFZ!O8&lt;&gt;"",EFZ!O8,"")</f>
        <v>5</v>
      </c>
      <c r="P6" s="98"/>
      <c r="Q6" s="97"/>
      <c r="R6" s="99"/>
      <c r="S6" s="100">
        <f>IFERROR(ROUND(AVERAGE(E6:O6)/0.5,0)*0.5,"")</f>
        <v>5</v>
      </c>
      <c r="T6" s="101"/>
      <c r="U6" s="100">
        <f>IF(EFZ!U6&lt;&gt;"",EFZ!U6,"")</f>
        <v>3</v>
      </c>
      <c r="V6" s="87"/>
      <c r="W6" s="102">
        <f>IFERROR(ROUND(AVERAGE(S6:U6)/0.5,0)*0.5,"")</f>
        <v>4</v>
      </c>
      <c r="X6" s="85"/>
    </row>
    <row r="7" spans="1:24" ht="18" customHeight="1" x14ac:dyDescent="0.25">
      <c r="A7" s="93" t="s">
        <v>51</v>
      </c>
      <c r="B7" s="94"/>
      <c r="C7" s="95"/>
      <c r="D7" s="96"/>
      <c r="E7" s="146">
        <f>IF(EFZ!E9&lt;&gt;"",EFZ!E9,"")</f>
        <v>5</v>
      </c>
      <c r="F7" s="97"/>
      <c r="G7" s="146">
        <f>IF(EFZ!G9&lt;&gt;"",EFZ!G9,"")</f>
        <v>5</v>
      </c>
      <c r="H7" s="98"/>
      <c r="I7" s="146">
        <f>IF(EFZ!I9&lt;&gt;"",EFZ!I9,"")</f>
        <v>4</v>
      </c>
      <c r="J7" s="97"/>
      <c r="K7" s="146">
        <f>IF(EFZ!K9&lt;&gt;"",EFZ!K9,"")</f>
        <v>3</v>
      </c>
      <c r="L7" s="98"/>
      <c r="M7" s="146">
        <f>IF(EFZ!M9&lt;&gt;"",EFZ!M9,"")</f>
        <v>4</v>
      </c>
      <c r="N7" s="97"/>
      <c r="O7" s="146">
        <f>IF(EFZ!O9&lt;&gt;"",EFZ!O9,"")</f>
        <v>4</v>
      </c>
      <c r="P7" s="98"/>
      <c r="Q7" s="97"/>
      <c r="R7" s="99"/>
      <c r="S7" s="100">
        <f t="shared" ref="S7:S13" si="0">IFERROR(ROUND(AVERAGE(E7:O7)/0.5,0)*0.5,"")</f>
        <v>4</v>
      </c>
      <c r="T7" s="101"/>
      <c r="U7" s="100">
        <f>IF(EFZ!U7&lt;&gt;"",EFZ!U7,"")</f>
        <v>3</v>
      </c>
      <c r="V7" s="87"/>
      <c r="W7" s="102">
        <f t="shared" ref="W7:W13" si="1">IFERROR(ROUND(AVERAGE(S7:U7)/0.5,0)*0.5,"")</f>
        <v>3.5</v>
      </c>
      <c r="X7" s="85"/>
    </row>
    <row r="8" spans="1:24" ht="21" customHeight="1" x14ac:dyDescent="0.25">
      <c r="A8" s="103" t="s">
        <v>52</v>
      </c>
      <c r="B8" s="104"/>
      <c r="C8" s="105"/>
      <c r="D8" s="81"/>
      <c r="E8" s="147">
        <f>IF(EFZ!E10&lt;&gt;"",EFZ!E10,"")</f>
        <v>5</v>
      </c>
      <c r="F8" s="97"/>
      <c r="G8" s="147">
        <f>IF(EFZ!G10&lt;&gt;"",EFZ!G10,"")</f>
        <v>5</v>
      </c>
      <c r="H8" s="98"/>
      <c r="I8" s="147">
        <f>IF(EFZ!I10&lt;&gt;"",EFZ!I10,"")</f>
        <v>4</v>
      </c>
      <c r="J8" s="97"/>
      <c r="K8" s="147">
        <f>IF(EFZ!K10&lt;&gt;"",EFZ!K10,"")</f>
        <v>4</v>
      </c>
      <c r="L8" s="98"/>
      <c r="M8" s="147">
        <f>IF(EFZ!M10&lt;&gt;"",EFZ!M10,"")</f>
        <v>4</v>
      </c>
      <c r="N8" s="97"/>
      <c r="O8" s="147">
        <f>IF(EFZ!O10&lt;&gt;"",EFZ!O10,"")</f>
        <v>5</v>
      </c>
      <c r="P8" s="98"/>
      <c r="Q8" s="97"/>
      <c r="R8" s="99"/>
      <c r="S8" s="106">
        <f t="shared" si="0"/>
        <v>4.5</v>
      </c>
      <c r="T8" s="101"/>
      <c r="U8" s="106">
        <f>IF(EFZ!U10&lt;&gt;"",EFZ!U10,"")</f>
        <v>4</v>
      </c>
      <c r="V8" s="87"/>
      <c r="W8" s="151">
        <f t="shared" si="1"/>
        <v>4.5</v>
      </c>
      <c r="X8" s="85"/>
    </row>
    <row r="9" spans="1:24" ht="23.1" customHeight="1" x14ac:dyDescent="0.25">
      <c r="A9" s="103" t="s">
        <v>53</v>
      </c>
      <c r="B9" s="104"/>
      <c r="C9" s="105"/>
      <c r="D9" s="81"/>
      <c r="E9" s="147">
        <f>IF(EFZ!E11&lt;&gt;"",EFZ!E11,"")</f>
        <v>5</v>
      </c>
      <c r="F9" s="97"/>
      <c r="G9" s="147">
        <f>IF(EFZ!G11&lt;&gt;"",EFZ!G11,"")</f>
        <v>5</v>
      </c>
      <c r="H9" s="98"/>
      <c r="I9" s="147">
        <f>IF(EFZ!I11&lt;&gt;"",EFZ!I11,"")</f>
        <v>5</v>
      </c>
      <c r="J9" s="97"/>
      <c r="K9" s="147">
        <f>IF(EFZ!K11&lt;&gt;"",EFZ!K11,"")</f>
        <v>5</v>
      </c>
      <c r="L9" s="98"/>
      <c r="M9" s="147">
        <f>IF(EFZ!M11&lt;&gt;"",EFZ!M11,"")</f>
        <v>5</v>
      </c>
      <c r="N9" s="97"/>
      <c r="O9" s="147">
        <f>IF(EFZ!O11&lt;&gt;"",EFZ!O11,"")</f>
        <v>5</v>
      </c>
      <c r="P9" s="98"/>
      <c r="Q9" s="97"/>
      <c r="R9" s="99"/>
      <c r="S9" s="106">
        <f t="shared" si="0"/>
        <v>5</v>
      </c>
      <c r="T9" s="101"/>
      <c r="U9" s="106">
        <f>IF(EFZ!U11&lt;&gt;"",EFZ!U11,"")</f>
        <v>4.5</v>
      </c>
      <c r="V9" s="87"/>
      <c r="W9" s="151">
        <f t="shared" si="1"/>
        <v>5</v>
      </c>
      <c r="X9" s="85"/>
    </row>
    <row r="10" spans="1:24" ht="23.1" customHeight="1" x14ac:dyDescent="0.25">
      <c r="A10" s="103" t="s">
        <v>55</v>
      </c>
      <c r="B10" s="104"/>
      <c r="C10" s="105"/>
      <c r="D10" s="81"/>
      <c r="E10" s="147">
        <f>IF(EFZ!E12&lt;&gt;"",EFZ!E12,"")</f>
        <v>5</v>
      </c>
      <c r="F10" s="97"/>
      <c r="G10" s="147">
        <f>IF(EFZ!G12&lt;&gt;"",EFZ!G12,"")</f>
        <v>4.5</v>
      </c>
      <c r="H10" s="98"/>
      <c r="I10" s="147">
        <f>IF(EFZ!I12&lt;&gt;"",EFZ!I12,"")</f>
        <v>3</v>
      </c>
      <c r="J10" s="97"/>
      <c r="K10" s="147">
        <f>IF(EFZ!K12&lt;&gt;"",EFZ!K12,"")</f>
        <v>3</v>
      </c>
      <c r="L10" s="98"/>
      <c r="M10" s="147">
        <f>IF(EFZ!M12&lt;&gt;"",EFZ!M12,"")</f>
        <v>4</v>
      </c>
      <c r="N10" s="97"/>
      <c r="O10" s="147">
        <f>IF(EFZ!O12&lt;&gt;"",EFZ!O12,"")</f>
        <v>3</v>
      </c>
      <c r="P10" s="98"/>
      <c r="Q10" s="97"/>
      <c r="R10" s="99"/>
      <c r="S10" s="106">
        <f t="shared" si="0"/>
        <v>4</v>
      </c>
      <c r="T10" s="101"/>
      <c r="U10" s="106">
        <f>IF(EFZ!U12&lt;&gt;"",EFZ!U12,"")</f>
        <v>3.5</v>
      </c>
      <c r="V10" s="87"/>
      <c r="W10" s="151">
        <f t="shared" si="1"/>
        <v>4</v>
      </c>
      <c r="X10" s="85"/>
    </row>
    <row r="11" spans="1:24" ht="21.95" customHeight="1" x14ac:dyDescent="0.25">
      <c r="A11" s="107" t="s">
        <v>17</v>
      </c>
      <c r="B11" s="108"/>
      <c r="C11" s="109"/>
      <c r="D11" s="110"/>
      <c r="E11" s="111"/>
      <c r="F11" s="111"/>
      <c r="G11" s="111"/>
      <c r="H11" s="98"/>
      <c r="I11" s="135">
        <v>3</v>
      </c>
      <c r="J11" s="111"/>
      <c r="K11" s="135">
        <v>6</v>
      </c>
      <c r="L11" s="98"/>
      <c r="M11" s="135">
        <v>4</v>
      </c>
      <c r="N11" s="111"/>
      <c r="O11" s="135">
        <v>2</v>
      </c>
      <c r="P11" s="112"/>
      <c r="Q11" s="111"/>
      <c r="R11" s="99"/>
      <c r="S11" s="113">
        <f t="shared" si="0"/>
        <v>4</v>
      </c>
      <c r="T11" s="101"/>
      <c r="U11" s="101"/>
      <c r="V11" s="87"/>
      <c r="W11" s="153">
        <f t="shared" si="1"/>
        <v>4</v>
      </c>
      <c r="X11" s="85"/>
    </row>
    <row r="12" spans="1:24" ht="21" customHeight="1" x14ac:dyDescent="0.25">
      <c r="A12" s="107" t="s">
        <v>18</v>
      </c>
      <c r="B12" s="108"/>
      <c r="C12" s="109"/>
      <c r="D12" s="110"/>
      <c r="E12" s="135">
        <v>4</v>
      </c>
      <c r="F12" s="111"/>
      <c r="G12" s="135">
        <v>6</v>
      </c>
      <c r="H12" s="98"/>
      <c r="I12" s="135">
        <v>4</v>
      </c>
      <c r="J12" s="111"/>
      <c r="K12" s="135">
        <v>6</v>
      </c>
      <c r="L12" s="98"/>
      <c r="M12" s="135">
        <v>4</v>
      </c>
      <c r="N12" s="111"/>
      <c r="O12" s="135">
        <v>6</v>
      </c>
      <c r="P12" s="112"/>
      <c r="Q12" s="111"/>
      <c r="R12" s="99"/>
      <c r="S12" s="113">
        <f t="shared" si="0"/>
        <v>5</v>
      </c>
      <c r="T12" s="101"/>
      <c r="U12" s="101"/>
      <c r="V12" s="87"/>
      <c r="W12" s="153">
        <f t="shared" si="1"/>
        <v>5</v>
      </c>
      <c r="X12" s="85"/>
    </row>
    <row r="13" spans="1:24" ht="20.100000000000001" customHeight="1" x14ac:dyDescent="0.25">
      <c r="A13" s="114" t="s">
        <v>19</v>
      </c>
      <c r="B13" s="115"/>
      <c r="C13" s="109"/>
      <c r="D13" s="110"/>
      <c r="E13" s="136">
        <v>5</v>
      </c>
      <c r="F13" s="116"/>
      <c r="G13" s="136">
        <v>5</v>
      </c>
      <c r="H13" s="98"/>
      <c r="I13" s="136">
        <v>5</v>
      </c>
      <c r="J13" s="116"/>
      <c r="K13" s="136">
        <v>5</v>
      </c>
      <c r="L13" s="98"/>
      <c r="M13" s="136">
        <v>5</v>
      </c>
      <c r="N13" s="116"/>
      <c r="O13" s="136">
        <v>5</v>
      </c>
      <c r="P13" s="112"/>
      <c r="Q13" s="111"/>
      <c r="R13" s="99"/>
      <c r="S13" s="117">
        <f t="shared" si="0"/>
        <v>5</v>
      </c>
      <c r="T13" s="117"/>
      <c r="U13" s="137">
        <v>4</v>
      </c>
      <c r="V13" s="87"/>
      <c r="W13" s="152">
        <f t="shared" si="1"/>
        <v>4.5</v>
      </c>
      <c r="X13" s="85"/>
    </row>
    <row r="14" spans="1:24" ht="23.1" customHeight="1" x14ac:dyDescent="0.25">
      <c r="A14" s="167" t="s">
        <v>20</v>
      </c>
      <c r="B14" s="167"/>
      <c r="C14" s="105"/>
      <c r="D14" s="81"/>
      <c r="E14" s="97"/>
      <c r="F14" s="97"/>
      <c r="G14" s="138">
        <v>4</v>
      </c>
      <c r="H14" s="98"/>
      <c r="I14" s="97"/>
      <c r="J14" s="97"/>
      <c r="K14" s="138">
        <v>4</v>
      </c>
      <c r="L14" s="98"/>
      <c r="M14" s="97"/>
      <c r="N14" s="97"/>
      <c r="O14" s="171">
        <v>5</v>
      </c>
      <c r="P14" s="98"/>
      <c r="Q14" s="97"/>
      <c r="R14" s="99"/>
      <c r="S14" s="118"/>
      <c r="T14" s="101"/>
      <c r="U14" s="118"/>
      <c r="V14" s="87"/>
      <c r="W14" s="166">
        <f>IFERROR(ROUND((((ROUND(AVERAGE(G14:G15,K14:K15)/0.5,0)*0.5)+O14)/2)/0.5,0)*0.5,"")</f>
        <v>4.5</v>
      </c>
      <c r="X14" s="85"/>
    </row>
    <row r="15" spans="1:24" ht="21.75" customHeight="1" x14ac:dyDescent="0.25">
      <c r="A15" s="167"/>
      <c r="B15" s="167"/>
      <c r="C15" s="105"/>
      <c r="D15" s="81"/>
      <c r="E15" s="97"/>
      <c r="F15" s="97"/>
      <c r="G15" s="139">
        <v>3</v>
      </c>
      <c r="H15" s="98"/>
      <c r="I15" s="97"/>
      <c r="J15" s="97"/>
      <c r="K15" s="139">
        <v>3</v>
      </c>
      <c r="L15" s="98"/>
      <c r="M15" s="97"/>
      <c r="N15" s="97"/>
      <c r="O15" s="172"/>
      <c r="P15" s="98"/>
      <c r="Q15" s="97"/>
      <c r="R15" s="99"/>
      <c r="S15" s="118"/>
      <c r="T15" s="101"/>
      <c r="U15" s="118"/>
      <c r="V15" s="87"/>
      <c r="W15" s="166"/>
      <c r="X15" s="85"/>
    </row>
    <row r="16" spans="1:24" ht="44.1" customHeight="1" x14ac:dyDescent="0.25">
      <c r="A16" s="170" t="s">
        <v>33</v>
      </c>
      <c r="B16" s="170"/>
      <c r="C16" s="105"/>
      <c r="D16" s="81"/>
      <c r="E16" s="119"/>
      <c r="F16" s="119"/>
      <c r="G16" s="120" t="s">
        <v>38</v>
      </c>
      <c r="H16" s="121"/>
      <c r="I16" s="122" t="s">
        <v>26</v>
      </c>
      <c r="J16" s="119"/>
      <c r="K16" s="120" t="s">
        <v>39</v>
      </c>
      <c r="L16" s="121"/>
      <c r="M16" s="119"/>
      <c r="N16" s="119"/>
      <c r="O16" s="120" t="s">
        <v>30</v>
      </c>
      <c r="P16" s="121"/>
      <c r="Q16" s="119"/>
      <c r="R16" s="123"/>
      <c r="S16" s="124"/>
      <c r="T16" s="125"/>
      <c r="U16" s="124"/>
      <c r="V16" s="85"/>
      <c r="W16" s="126">
        <f>IF(COUNTIF(W18:W20,"")=0,IF(AND(W18&gt;=-2,W19&lt;=2,W20&gt;=4),1,0),"")</f>
        <v>1</v>
      </c>
      <c r="X16" s="85"/>
    </row>
    <row r="17" spans="1:24" ht="5.0999999999999996" customHeight="1" x14ac:dyDescent="0.25">
      <c r="C17" s="105"/>
      <c r="D17" s="81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3"/>
      <c r="R17" s="85"/>
      <c r="S17" s="85"/>
      <c r="T17" s="85"/>
      <c r="U17" s="85"/>
      <c r="V17" s="85"/>
      <c r="W17" s="85"/>
      <c r="X17" s="85"/>
    </row>
    <row r="18" spans="1:24" ht="18" customHeight="1" x14ac:dyDescent="0.25">
      <c r="C18" s="105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80"/>
      <c r="S18" s="74" t="s">
        <v>27</v>
      </c>
      <c r="W18" s="127">
        <f>IF(COUNTIF(W6:W14,"")=0,SUMIF(W6:W14,"&lt;4")-(COUNTIF(W6:W14,"&lt;4")*4),"")</f>
        <v>-0.5</v>
      </c>
      <c r="X18" s="80"/>
    </row>
    <row r="19" spans="1:24" ht="17.100000000000001" customHeight="1" x14ac:dyDescent="0.25">
      <c r="A19" s="140" t="s">
        <v>43</v>
      </c>
      <c r="C19" s="105"/>
      <c r="E19" s="73" t="s">
        <v>40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80"/>
      <c r="S19" s="74" t="s">
        <v>29</v>
      </c>
      <c r="W19" s="128">
        <f>IF(COUNTIF(W6:W14,"")=0,COUNTIF(W6:W14,"&lt;4"),"")</f>
        <v>1</v>
      </c>
      <c r="X19" s="80"/>
    </row>
    <row r="20" spans="1:24" ht="18" customHeight="1" x14ac:dyDescent="0.25">
      <c r="C20" s="105"/>
      <c r="E20" s="129" t="s">
        <v>41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80"/>
      <c r="S20" s="130" t="s">
        <v>49</v>
      </c>
      <c r="U20" s="130"/>
      <c r="V20" s="131"/>
      <c r="W20" s="127">
        <f>IF(COUNTIF(W6:W14,"")=0,ROUND((AVERAGE(W6:W14)),1),"")</f>
        <v>4.3</v>
      </c>
      <c r="X20" s="80"/>
    </row>
    <row r="21" spans="1:24" ht="42.95" customHeight="1" x14ac:dyDescent="0.25">
      <c r="C21" s="105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80"/>
      <c r="S21" s="169" t="str">
        <f>IF(AND($W$16=1,EFZ!$W$15=0),"BM nicht bestanden, da EFZ nicht bestanden!","")</f>
        <v>BM nicht bestanden, da EFZ nicht bestanden!</v>
      </c>
      <c r="T21" s="169"/>
      <c r="U21" s="169"/>
      <c r="V21" s="143"/>
      <c r="W21" s="132" t="str">
        <f>IF(W16&lt;&gt;"",IF(AND($W$16=1,EFZ!$W$15=1),"BM bestanden","BM nicht bestanden"),"")</f>
        <v>BM nicht bestanden</v>
      </c>
      <c r="X21" s="133"/>
    </row>
    <row r="22" spans="1:24" ht="5.0999999999999996" customHeight="1" x14ac:dyDescent="0.25">
      <c r="R22" s="80"/>
      <c r="S22" s="134"/>
      <c r="T22" s="134"/>
      <c r="U22" s="133"/>
      <c r="V22" s="133"/>
      <c r="W22" s="133"/>
      <c r="X22" s="133"/>
    </row>
  </sheetData>
  <sheetProtection algorithmName="SHA-512" hashValue="zfQqjBWA41uQl9cYQYuEPrtF+scwpYqjFmtb6eCmZ8aK6cQg1krrkjGyD9z+tyV6Z+GSDuGdrr1JjnB3qYMAYw==" saltValue="UFMD6J9Q7O8vGYNNvvIqzA==" spinCount="100000" sheet="1" objects="1" scenarios="1" selectLockedCells="1"/>
  <mergeCells count="13">
    <mergeCell ref="S3:W3"/>
    <mergeCell ref="W14:W15"/>
    <mergeCell ref="A14:B15"/>
    <mergeCell ref="E2:O2"/>
    <mergeCell ref="S21:U21"/>
    <mergeCell ref="A16:B16"/>
    <mergeCell ref="O14:O15"/>
    <mergeCell ref="E4:G4"/>
    <mergeCell ref="I4:K4"/>
    <mergeCell ref="M4:O4"/>
    <mergeCell ref="A1:B2"/>
    <mergeCell ref="E1:O1"/>
    <mergeCell ref="A4:B5"/>
  </mergeCells>
  <phoneticPr fontId="7" type="noConversion"/>
  <conditionalFormatting sqref="W18">
    <cfRule type="cellIs" dxfId="3" priority="5" operator="lessThan">
      <formula>-2</formula>
    </cfRule>
  </conditionalFormatting>
  <conditionalFormatting sqref="W19">
    <cfRule type="cellIs" dxfId="2" priority="4" operator="between">
      <formula>3</formula>
      <formula>24</formula>
    </cfRule>
  </conditionalFormatting>
  <conditionalFormatting sqref="W20">
    <cfRule type="cellIs" dxfId="1" priority="2" operator="lessThan">
      <formula>4</formula>
    </cfRule>
  </conditionalFormatting>
  <dataValidations count="1">
    <dataValidation type="custom" allowBlank="1" showInputMessage="1" showErrorMessage="1" errorTitle="ungültige Eingabe" error="Geben Sie ganze oder halbe Noten ein im Bereich von 1 und 6!" sqref="E11:O15 U11:U13">
      <formula1>AND(E11&gt;=1,E11&lt;=6,E11*2-INT(E11*2)=0)</formula1>
    </dataValidation>
  </dataValidations>
  <pageMargins left="0.75000000000000011" right="0.75000000000000011" top="1" bottom="1" header="0.5" footer="0.5"/>
  <pageSetup paperSize="9" scale="91" orientation="landscape" horizontalDpi="4294967292" verticalDpi="4294967292" r:id="rId1"/>
  <ignoredErrors>
    <ignoredError sqref="W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9CE7A4B-CD6F-4435-9170-3CB4E9133ED3}">
            <xm:f>OR($W$16=0,EFZ!$W$15=0)</xm:f>
            <x14:dxf>
              <fill>
                <patternFill>
                  <bgColor rgb="FFFF0000"/>
                </patternFill>
              </fill>
            </x14:dxf>
          </x14:cfRule>
          <xm:sqref>W21</xm:sqref>
        </x14:conditionalFormatting>
      </x14:conditionalFormattings>
    </ex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EFZ</vt:lpstr>
      <vt:lpstr>BM</vt:lpstr>
    </vt:vector>
  </TitlesOfParts>
  <Company>Wirtschaftsgymnasium Basel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von Arx</dc:creator>
  <cp:lastModifiedBy>UserName</cp:lastModifiedBy>
  <cp:lastPrinted>2023-12-08T13:16:03Z</cp:lastPrinted>
  <dcterms:created xsi:type="dcterms:W3CDTF">2017-10-16T07:38:09Z</dcterms:created>
  <dcterms:modified xsi:type="dcterms:W3CDTF">2023-12-08T13:16:27Z</dcterms:modified>
</cp:coreProperties>
</file>