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ED\ED-B-WG\Sekretariat\WMS\"/>
    </mc:Choice>
  </mc:AlternateContent>
  <bookViews>
    <workbookView xWindow="1050" yWindow="1755" windowWidth="27555" windowHeight="11940" tabRatio="500"/>
  </bookViews>
  <sheets>
    <sheet name="SOG-IKT" sheetId="1" r:id="rId1"/>
    <sheet name="Kriterien" sheetId="3" state="hidden" r:id="rId2"/>
    <sheet name="BM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2" l="1"/>
  <c r="N18" i="2"/>
  <c r="L18" i="2"/>
  <c r="J18" i="2"/>
  <c r="H18" i="2"/>
  <c r="F18" i="2"/>
  <c r="P13" i="1"/>
  <c r="G12" i="1"/>
  <c r="I12" i="1"/>
  <c r="K12" i="1"/>
  <c r="M12" i="1"/>
  <c r="O12" i="1"/>
  <c r="O6" i="1" s="1"/>
  <c r="P12" i="1"/>
  <c r="E12" i="1"/>
  <c r="F17" i="2"/>
  <c r="G17" i="2"/>
  <c r="H17" i="2"/>
  <c r="I17" i="2"/>
  <c r="J17" i="2"/>
  <c r="K17" i="2"/>
  <c r="L17" i="2"/>
  <c r="M17" i="2"/>
  <c r="N17" i="2"/>
  <c r="O17" i="2"/>
  <c r="E17" i="2"/>
  <c r="P10" i="3"/>
  <c r="P9" i="3"/>
  <c r="P8" i="3"/>
  <c r="P7" i="3"/>
  <c r="P6" i="3"/>
  <c r="P5" i="3"/>
  <c r="O10" i="3"/>
  <c r="N10" i="3"/>
  <c r="O9" i="3"/>
  <c r="N9" i="3"/>
  <c r="O8" i="3"/>
  <c r="N8" i="3"/>
  <c r="O7" i="3"/>
  <c r="N7" i="3"/>
  <c r="O6" i="3"/>
  <c r="N6" i="3"/>
  <c r="O5" i="3"/>
  <c r="N5" i="3"/>
  <c r="L10" i="3"/>
  <c r="K10" i="3"/>
  <c r="I10" i="3"/>
  <c r="H10" i="3"/>
  <c r="B10" i="3" s="1"/>
  <c r="L9" i="3"/>
  <c r="K9" i="3"/>
  <c r="I9" i="3"/>
  <c r="H9" i="3"/>
  <c r="B9" i="3" s="1"/>
  <c r="L8" i="3"/>
  <c r="K8" i="3"/>
  <c r="I8" i="3"/>
  <c r="H8" i="3"/>
  <c r="L7" i="3"/>
  <c r="K7" i="3"/>
  <c r="I7" i="3"/>
  <c r="H7" i="3"/>
  <c r="L6" i="3"/>
  <c r="H5" i="3"/>
  <c r="K6" i="3"/>
  <c r="I6" i="3"/>
  <c r="H6" i="3"/>
  <c r="L5" i="3"/>
  <c r="K5" i="3"/>
  <c r="I5" i="3"/>
  <c r="E1" i="1"/>
  <c r="E10" i="3" l="1"/>
  <c r="E9" i="3"/>
  <c r="E8" i="3"/>
  <c r="E7" i="3"/>
  <c r="E6" i="3"/>
  <c r="E5" i="3"/>
  <c r="J7" i="3"/>
  <c r="C7" i="3" s="1"/>
  <c r="J8" i="3"/>
  <c r="C8" i="3" s="1"/>
  <c r="J10" i="3"/>
  <c r="C10" i="3" s="1"/>
  <c r="M7" i="3"/>
  <c r="D7" i="3" s="1"/>
  <c r="M9" i="3"/>
  <c r="D9" i="3" s="1"/>
  <c r="J9" i="3"/>
  <c r="C9" i="3" s="1"/>
  <c r="J5" i="3"/>
  <c r="C5" i="3" s="1"/>
  <c r="M5" i="3"/>
  <c r="D5" i="3" s="1"/>
  <c r="J6" i="3"/>
  <c r="C6" i="3" s="1"/>
  <c r="M6" i="3"/>
  <c r="D6" i="3" s="1"/>
  <c r="M10" i="3"/>
  <c r="D10" i="3" s="1"/>
  <c r="B8" i="3"/>
  <c r="M8" i="3"/>
  <c r="D8" i="3" s="1"/>
  <c r="B7" i="3"/>
  <c r="B6" i="3"/>
  <c r="B5" i="3"/>
  <c r="F7" i="3" l="1"/>
  <c r="F5" i="3"/>
  <c r="F8" i="3"/>
  <c r="F6" i="3"/>
  <c r="F9" i="3"/>
  <c r="F10" i="3"/>
  <c r="M6" i="2" l="1"/>
  <c r="M6" i="1"/>
  <c r="K6" i="1"/>
  <c r="K6" i="2"/>
  <c r="I6" i="2"/>
  <c r="I6" i="1"/>
  <c r="G6" i="1"/>
  <c r="G6" i="2"/>
  <c r="E6" i="2"/>
  <c r="E6" i="1"/>
  <c r="E7" i="2" l="1"/>
  <c r="G7" i="2" s="1"/>
  <c r="I7" i="2" s="1"/>
  <c r="K7" i="2" s="1"/>
  <c r="M7" i="2" s="1"/>
  <c r="O7" i="2" s="1"/>
  <c r="E7" i="1"/>
  <c r="G7" i="1" s="1"/>
  <c r="I7" i="1" s="1"/>
  <c r="K7" i="1" s="1"/>
  <c r="M7" i="1" s="1"/>
  <c r="O7" i="1" s="1"/>
</calcChain>
</file>

<file path=xl/sharedStrings.xml><?xml version="1.0" encoding="utf-8"?>
<sst xmlns="http://schemas.openxmlformats.org/spreadsheetml/2006/main" count="90" uniqueCount="50">
  <si>
    <t>Promotionsnormen SOG-IKT</t>
  </si>
  <si>
    <t>WMS Semesterübersicht</t>
  </si>
  <si>
    <t>1. Jahr</t>
  </si>
  <si>
    <t>2. Jahr</t>
  </si>
  <si>
    <t>3. Jahr</t>
  </si>
  <si>
    <t>1. Sem</t>
  </si>
  <si>
    <t>2. Sem</t>
  </si>
  <si>
    <t>3. Sem</t>
  </si>
  <si>
    <t>4. Sem</t>
  </si>
  <si>
    <t>5. Sem</t>
  </si>
  <si>
    <t>6. Sem</t>
  </si>
  <si>
    <t>Promotion</t>
  </si>
  <si>
    <t>IKA/IKT</t>
  </si>
  <si>
    <t>VK</t>
  </si>
  <si>
    <t>LS</t>
  </si>
  <si>
    <t>aktuelle Anzahl</t>
  </si>
  <si>
    <t>max. Anzahl</t>
  </si>
  <si>
    <t>Kriterien</t>
  </si>
  <si>
    <t xml:space="preserve">Minuspunkte (SOG-IKT und BM) max. –2, ungenügende Noten (BM) max. 2, </t>
  </si>
  <si>
    <t>ungenügende Noten (SOG-IKT und BM) max. 3, Notenschnitt (SOG-IKT und BM) &gt;= 4</t>
  </si>
  <si>
    <t>Hinweis</t>
  </si>
  <si>
    <t>Die Bewertung eines Semesters wird erst durchgeführt, wenn alle BM und SOG-IKT</t>
  </si>
  <si>
    <t>Noten des entsprechenden Semesters eingegeben wurden.</t>
  </si>
  <si>
    <t>Kriterien für Promotion</t>
  </si>
  <si>
    <t>BM</t>
  </si>
  <si>
    <t>BM/SOG-IKT</t>
  </si>
  <si>
    <t>Summe</t>
  </si>
  <si>
    <t>SOG-IKT</t>
  </si>
  <si>
    <t>&lt;4 max. 2</t>
  </si>
  <si>
    <t>&lt;4 max. 3</t>
  </si>
  <si>
    <t>-Pkte max. 2</t>
  </si>
  <si>
    <t>Schnitt &gt;=4</t>
  </si>
  <si>
    <t>Anz. &lt; 4</t>
  </si>
  <si>
    <t>-Punkte</t>
  </si>
  <si>
    <t xml:space="preserve">Schnitt </t>
  </si>
  <si>
    <t>Schnitt</t>
  </si>
  <si>
    <t>1 = OK</t>
  </si>
  <si>
    <t>4 = OK</t>
  </si>
  <si>
    <t>0 = not OK</t>
  </si>
  <si>
    <t>&lt;4 = not OK</t>
  </si>
  <si>
    <t>Notenrechner Schuljahr 2023/24</t>
  </si>
  <si>
    <t>Promotionsnormen BM</t>
  </si>
  <si>
    <t>FRW</t>
  </si>
  <si>
    <t>WIR</t>
  </si>
  <si>
    <t>D</t>
  </si>
  <si>
    <t>F</t>
  </si>
  <si>
    <t>E</t>
  </si>
  <si>
    <t>TU</t>
  </si>
  <si>
    <t>GP</t>
  </si>
  <si>
    <t>Mathe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</si>
</sst>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6" borderId="0" xfId="0" applyFont="1" applyFill="1"/>
    <xf numFmtId="164" fontId="0" fillId="0" borderId="0" xfId="0" applyNumberFormat="1" applyAlignment="1">
      <alignment horizont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1" fillId="5" borderId="0" xfId="0" applyFont="1" applyFill="1"/>
    <xf numFmtId="0" fontId="10" fillId="9" borderId="0" xfId="0" applyFont="1" applyFill="1"/>
    <xf numFmtId="0" fontId="1" fillId="5" borderId="0" xfId="0" applyFont="1" applyFill="1" applyAlignment="1">
      <alignment horizontal="center"/>
    </xf>
    <xf numFmtId="0" fontId="5" fillId="8" borderId="0" xfId="0" applyFont="1" applyFill="1"/>
    <xf numFmtId="0" fontId="4" fillId="8" borderId="0" xfId="0" applyFont="1" applyFill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164" fontId="4" fillId="6" borderId="0" xfId="0" applyNumberFormat="1" applyFont="1" applyFill="1" applyAlignment="1" applyProtection="1">
      <alignment horizontal="center" vertical="center"/>
      <protection locked="0"/>
    </xf>
    <xf numFmtId="0" fontId="5" fillId="7" borderId="0" xfId="0" applyFont="1" applyFill="1"/>
    <xf numFmtId="0" fontId="4" fillId="7" borderId="0" xfId="0" applyFont="1" applyFill="1"/>
    <xf numFmtId="164" fontId="4" fillId="7" borderId="0" xfId="0" applyNumberFormat="1" applyFont="1" applyFill="1" applyAlignment="1" applyProtection="1">
      <alignment horizontal="center" vertical="center"/>
      <protection locked="0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/>
    <xf numFmtId="0" fontId="4" fillId="10" borderId="0" xfId="0" applyFont="1" applyFill="1"/>
    <xf numFmtId="164" fontId="4" fillId="10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2" fontId="0" fillId="10" borderId="0" xfId="0" applyNumberFormat="1" applyFill="1" applyAlignment="1">
      <alignment horizontal="center"/>
    </xf>
    <xf numFmtId="0" fontId="0" fillId="10" borderId="0" xfId="0" quotePrefix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67">
    <cellStyle name="Besuchter Hyperlink" xfId="16" builtinId="9" hidden="1"/>
    <cellStyle name="Besuchter Hyperlink" xfId="10" builtinId="9" hidden="1"/>
    <cellStyle name="Besuchter Hyperlink" xfId="6" builtinId="9" hidden="1"/>
    <cellStyle name="Besuchter Hyperlink" xfId="12" builtinId="9" hidden="1"/>
    <cellStyle name="Besuchter Hyperlink" xfId="4" builtinId="9" hidden="1"/>
    <cellStyle name="Besuchter Hyperlink" xfId="38" builtinId="9" hidden="1"/>
    <cellStyle name="Besuchter Hyperlink" xfId="24" builtinId="9" hidden="1"/>
    <cellStyle name="Besuchter Hyperlink" xfId="26" builtinId="9" hidden="1"/>
    <cellStyle name="Besuchter Hyperlink" xfId="44" builtinId="9" hidden="1"/>
    <cellStyle name="Besuchter Hyperlink" xfId="32" builtinId="9" hidden="1"/>
    <cellStyle name="Besuchter Hyperlink" xfId="42" builtinId="9" hidden="1"/>
    <cellStyle name="Besuchter Hyperlink" xfId="40" builtinId="9" hidden="1"/>
    <cellStyle name="Besuchter Hyperlink" xfId="2" builtinId="9" hidden="1"/>
    <cellStyle name="Besuchter Hyperlink" xfId="50" builtinId="9" hidden="1"/>
    <cellStyle name="Besuchter Hyperlink" xfId="52" builtinId="9" hidden="1"/>
    <cellStyle name="Besuchter Hyperlink" xfId="56" builtinId="9" hidden="1"/>
    <cellStyle name="Besuchter Hyperlink" xfId="28" builtinId="9" hidden="1"/>
    <cellStyle name="Besuchter Hyperlink" xfId="18" builtinId="9" hidden="1"/>
    <cellStyle name="Besuchter Hyperlink" xfId="8" builtinId="9" hidden="1"/>
    <cellStyle name="Besuchter Hyperlink" xfId="14" builtinId="9" hidden="1"/>
    <cellStyle name="Besuchter Hyperlink" xfId="46" builtinId="9" hidden="1"/>
    <cellStyle name="Besuchter Hyperlink" xfId="36" builtinId="9" hidden="1"/>
    <cellStyle name="Besuchter Hyperlink" xfId="22" builtinId="9" hidden="1"/>
    <cellStyle name="Besuchter Hyperlink" xfId="66" builtinId="9" hidden="1"/>
    <cellStyle name="Besuchter Hyperlink" xfId="34" builtinId="9" hidden="1"/>
    <cellStyle name="Besuchter Hyperlink" xfId="54" builtinId="9" hidden="1"/>
    <cellStyle name="Besuchter Hyperlink" xfId="30" builtinId="9" hidden="1"/>
    <cellStyle name="Besuchter Hyperlink" xfId="20" builtinId="9" hidden="1"/>
    <cellStyle name="Besuchter Hyperlink" xfId="48" builtinId="9" hidden="1"/>
    <cellStyle name="Besuchter Hyperlink" xfId="62" builtinId="9" hidden="1"/>
    <cellStyle name="Besuchter Hyperlink" xfId="60" builtinId="9" hidden="1"/>
    <cellStyle name="Besuchter Hyperlink" xfId="64" builtinId="9" hidden="1"/>
    <cellStyle name="Besuchter Hyperlink" xfId="58" builtinId="9" hidden="1"/>
    <cellStyle name="Link" xfId="31" builtinId="8" hidden="1"/>
    <cellStyle name="Link" xfId="3" builtinId="8" hidden="1"/>
    <cellStyle name="Link" xfId="11" builtinId="8" hidden="1"/>
    <cellStyle name="Link" xfId="13" builtinId="8" hidden="1"/>
    <cellStyle name="Link" xfId="9" builtinId="8" hidden="1"/>
    <cellStyle name="Link" xfId="5" builtinId="8" hidden="1"/>
    <cellStyle name="Link" xfId="7" builtinId="8" hidden="1"/>
    <cellStyle name="Link" xfId="35" builtinId="8" hidden="1"/>
    <cellStyle name="Link" xfId="17" builtinId="8" hidden="1"/>
    <cellStyle name="Link" xfId="39" builtinId="8" hidden="1"/>
    <cellStyle name="Link" xfId="65" builtinId="8" hidden="1"/>
    <cellStyle name="Link" xfId="45" builtinId="8" hidden="1"/>
    <cellStyle name="Link" xfId="15" builtinId="8" hidden="1"/>
    <cellStyle name="Link" xfId="55" builtinId="8" hidden="1"/>
    <cellStyle name="Link" xfId="19" builtinId="8" hidden="1"/>
    <cellStyle name="Link" xfId="23" builtinId="8" hidden="1"/>
    <cellStyle name="Link" xfId="47" builtinId="8" hidden="1"/>
    <cellStyle name="Link" xfId="21" builtinId="8" hidden="1"/>
    <cellStyle name="Link" xfId="25" builtinId="8" hidden="1"/>
    <cellStyle name="Link" xfId="27" builtinId="8" hidden="1"/>
    <cellStyle name="Link" xfId="41" builtinId="8" hidden="1"/>
    <cellStyle name="Link" xfId="43" builtinId="8" hidden="1"/>
    <cellStyle name="Link" xfId="29" builtinId="8" hidden="1"/>
    <cellStyle name="Link" xfId="1" builtinId="8" hidden="1"/>
    <cellStyle name="Link" xfId="49" builtinId="8" hidden="1"/>
    <cellStyle name="Link" xfId="59" builtinId="8" hidden="1"/>
    <cellStyle name="Link" xfId="61" builtinId="8" hidden="1"/>
    <cellStyle name="Link" xfId="37" builtinId="8" hidden="1"/>
    <cellStyle name="Link" xfId="57" builtinId="8" hidden="1"/>
    <cellStyle name="Link" xfId="51" builtinId="8" hidden="1"/>
    <cellStyle name="Link" xfId="53" builtinId="8" hidden="1"/>
    <cellStyle name="Link" xfId="63" builtinId="8" hidden="1"/>
    <cellStyle name="Link" xfId="33" builtinId="8" hidden="1"/>
    <cellStyle name="Standard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showGridLines="0" tabSelected="1" topLeftCell="A3" zoomScale="130" zoomScaleNormal="130" zoomScalePageLayoutView="150" workbookViewId="0">
      <selection activeCell="M8" sqref="M8"/>
    </sheetView>
  </sheetViews>
  <sheetFormatPr baseColWidth="10" defaultColWidth="11" defaultRowHeight="15.75" x14ac:dyDescent="0.25"/>
  <cols>
    <col min="1" max="1" width="7.625" customWidth="1"/>
    <col min="2" max="2" width="5.125" customWidth="1"/>
    <col min="3" max="3" width="1.125" customWidth="1"/>
    <col min="4" max="4" width="0.875" customWidth="1"/>
    <col min="6" max="6" width="0.625" customWidth="1"/>
    <col min="7" max="7" width="10.875" customWidth="1"/>
    <col min="8" max="8" width="0.875" customWidth="1"/>
    <col min="9" max="9" width="10.875" customWidth="1"/>
    <col min="10" max="10" width="0.625" customWidth="1"/>
    <col min="12" max="12" width="0.875" customWidth="1"/>
    <col min="14" max="14" width="0.625" customWidth="1"/>
    <col min="16" max="16" width="0.875" customWidth="1"/>
  </cols>
  <sheetData>
    <row r="1" spans="1:21" x14ac:dyDescent="0.25">
      <c r="E1" s="64" t="str">
        <f ca="1">"Notenrechner Schuljahr"&amp;" "&amp;YEAR(TODAY())&amp;"/"&amp;YEAR(TODAY())+1</f>
        <v>Notenrechner Schuljahr 2025/2026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" ht="62.25" customHeight="1" x14ac:dyDescent="0.25">
      <c r="A2" s="3"/>
      <c r="B2" s="3"/>
      <c r="C2" s="3"/>
      <c r="D2" s="3"/>
      <c r="E2" s="62" t="s">
        <v>0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1" ht="21" customHeight="1" x14ac:dyDescent="0.35">
      <c r="A3" s="26"/>
      <c r="B3" s="3"/>
      <c r="C3" s="3"/>
      <c r="D3" s="21"/>
      <c r="E3" s="22" t="s">
        <v>1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27.95" customHeight="1" x14ac:dyDescent="0.25">
      <c r="A4" s="26"/>
      <c r="D4" s="2"/>
      <c r="E4" s="63" t="s">
        <v>2</v>
      </c>
      <c r="F4" s="63"/>
      <c r="G4" s="63"/>
      <c r="H4" s="10"/>
      <c r="I4" s="63" t="s">
        <v>3</v>
      </c>
      <c r="J4" s="63"/>
      <c r="K4" s="63"/>
      <c r="L4" s="10"/>
      <c r="M4" s="63" t="s">
        <v>4</v>
      </c>
      <c r="N4" s="63"/>
      <c r="O4" s="63"/>
      <c r="P4" s="23"/>
    </row>
    <row r="5" spans="1:21" ht="15" customHeight="1" x14ac:dyDescent="0.25">
      <c r="D5" s="2"/>
      <c r="E5" s="4" t="s">
        <v>5</v>
      </c>
      <c r="F5" s="4"/>
      <c r="G5" s="4" t="s">
        <v>6</v>
      </c>
      <c r="H5" s="11"/>
      <c r="I5" s="4" t="s">
        <v>7</v>
      </c>
      <c r="J5" s="4"/>
      <c r="K5" s="4" t="s">
        <v>8</v>
      </c>
      <c r="L5" s="11"/>
      <c r="M5" s="4" t="s">
        <v>9</v>
      </c>
      <c r="N5" s="4"/>
      <c r="O5" s="4" t="s">
        <v>10</v>
      </c>
      <c r="P5" s="11"/>
    </row>
    <row r="6" spans="1:21" ht="22.5" customHeight="1" x14ac:dyDescent="0.25">
      <c r="A6" s="47" t="s">
        <v>11</v>
      </c>
      <c r="D6" s="2"/>
      <c r="E6" s="33" t="str">
        <f>IF(E12=0,"",IF(AND(E12&gt;0,E12&lt;E13),"Noten unvollständig",IF(BM!E17&lt;BM!E18,"BM Noten unvollständig",IF(VLOOKUP(E5,Kriterien!$A$5:$F$10,6,0)=4,"Kriterien erfüllt","Kriterien nicht erfüllt"))))</f>
        <v>Kriterien erfüllt</v>
      </c>
      <c r="F6" s="34"/>
      <c r="G6" s="33" t="str">
        <f>IF(G12=0,"",IF(AND(G12&gt;0,G12&lt;G13),"Noten unvollständig",IF(BM!G17&lt;BM!G18,"BM Noten unvollständig",IF(VLOOKUP(G5,Kriterien!$A$5:$F$10,6,0)=4,"Kriterien erfüllt","Kriterien nicht erfüllt"))))</f>
        <v>Kriterien nicht erfüllt</v>
      </c>
      <c r="H6" s="35"/>
      <c r="I6" s="33" t="str">
        <f>IF(I12=0,"",IF(AND(I12&gt;0,I12&lt;I13),"Noten unvollständig",IF(BM!I17&lt;BM!I18,"BM Noten unvollständig",IF(VLOOKUP(I5,Kriterien!$A$5:$F$10,6,0)=4,"Kriterien erfüllt","Kriterien nicht erfüllt"))))</f>
        <v>Kriterien erfüllt</v>
      </c>
      <c r="J6" s="34"/>
      <c r="K6" s="33" t="str">
        <f>IF(K12=0,"",IF(AND(K12&gt;0,K12&lt;K13),"Noten unvollständig",IF(BM!K17&lt;BM!K18,"BM Noten unvollständig",IF(VLOOKUP(K5,Kriterien!$A$5:$F$10,6,0)=4,"Kriterien erfüllt","Kriterien nicht erfüllt"))))</f>
        <v>Kriterien nicht erfüllt</v>
      </c>
      <c r="L6" s="35"/>
      <c r="M6" s="33" t="str">
        <f>IF(M12=0,"",IF(AND(M12&gt;0,M12&lt;M13),"Noten unvollständig",IF(BM!M17&lt;BM!M18,"BM Noten unvollständig",IF(VLOOKUP(M5,Kriterien!$A$5:$F$10,6,0)=4,"Kriterien erfüllt","Kriterien nicht erfüllt"))))</f>
        <v>Kriterien nicht erfüllt</v>
      </c>
      <c r="N6" s="34"/>
      <c r="O6" s="33" t="str">
        <f>IF(O12=0,"",IF(AND(O12&gt;0,O12&lt;O13),"Noten unvollständig",IF(BM!O17&lt;BM!O18,"BM Noten unvollständig",IF(VLOOKUP(O5,Kriterien!$A$5:$F$10,6,0)=4,"Kriterien erfüllt","Kriterien nicht erfüllt"))))</f>
        <v/>
      </c>
      <c r="P6" s="28"/>
    </row>
    <row r="7" spans="1:21" ht="19.5" customHeight="1" x14ac:dyDescent="0.25">
      <c r="D7" s="2"/>
      <c r="E7" s="48" t="str">
        <f>IFERROR(IF(AND(C7&lt;&gt;"nicht befördert",C7&lt;&gt;"-",E6&lt;&gt;"",E6&lt;&gt;"Noten unvollständig",E6&lt;&gt;"BM Noten unvollständig"),IF(OR(BM!E6="Kriterien nicht erfüllt",'SOG-IKT'!E6="Kriterien nicht erfüllt"),IF(C7="Probe","nicht befördert","Probe"),"befördert"),"-"),"")</f>
        <v>befördert</v>
      </c>
      <c r="F7" s="27"/>
      <c r="G7" s="48" t="str">
        <f>IFERROR(IF(AND(E7&lt;&gt;"nicht befördert",E7&lt;&gt;"-",G6&lt;&gt;"",G6&lt;&gt;"Noten unvollständig",G6&lt;&gt;"BM Noten unvollständig"),IF(OR(BM!G6="Kriterien nicht erfüllt",'SOG-IKT'!G6="Kriterien nicht erfüllt"),IF(E7="Probe","nicht befördert","Probe"),"befördert"),"-"),"")</f>
        <v>Probe</v>
      </c>
      <c r="H7" s="28"/>
      <c r="I7" s="48" t="str">
        <f>IFERROR(IF(AND(G7&lt;&gt;"nicht befördert",G7&lt;&gt;"-",I6&lt;&gt;"",I6&lt;&gt;"Noten unvollständig",I6&lt;&gt;"BM Noten unvollständig"),IF(OR(BM!I6="Kriterien nicht erfüllt",'SOG-IKT'!I6="Kriterien nicht erfüllt"),IF(G7="Probe","nicht befördert","Probe"),"befördert"),"-"),"")</f>
        <v>befördert</v>
      </c>
      <c r="J7" s="27"/>
      <c r="K7" s="48" t="str">
        <f>IFERROR(IF(AND(I7&lt;&gt;"nicht befördert",I7&lt;&gt;"-",K6&lt;&gt;"",K6&lt;&gt;"Noten unvollständig",K6&lt;&gt;"BM Noten unvollständig"),IF(OR(BM!K6="Kriterien nicht erfüllt",'SOG-IKT'!K6="Kriterien nicht erfüllt"),IF(I7="Probe","nicht befördert","Probe"),"befördert"),"-"),"")</f>
        <v>Probe</v>
      </c>
      <c r="L7" s="28"/>
      <c r="M7" s="48" t="str">
        <f>IFERROR(IF(AND(K7&lt;&gt;"nicht befördert",K7&lt;&gt;"-",M6&lt;&gt;"",M6&lt;&gt;"Noten unvollständig",M6&lt;&gt;"BM Noten unvollständig"),IF(OR(BM!M6="Kriterien nicht erfüllt",'SOG-IKT'!M6="Kriterien nicht erfüllt"),IF(K7="Probe","nicht befördert","Probe"),"befördert"),"-"),"")</f>
        <v>nicht befördert</v>
      </c>
      <c r="N7" s="27"/>
      <c r="O7" s="48" t="str">
        <f>IFERROR(IF(AND(M7&lt;&gt;"nicht befördert",M7&lt;&gt;"-",O6&lt;&gt;"",O6&lt;&gt;"Noten unvollständig",O6&lt;&gt;"BM Noten unvollständig"),IF(OR(BM!O6="Kriterien nicht erfüllt",'SOG-IKT'!O6="Kriterien nicht erfüllt"),IF(M7="Probe","nicht befördert","Probe"),"befördert"),"-"),"")</f>
        <v>-</v>
      </c>
      <c r="P7" s="28"/>
    </row>
    <row r="8" spans="1:21" ht="20.100000000000001" customHeight="1" x14ac:dyDescent="0.25">
      <c r="A8" s="38" t="s">
        <v>12</v>
      </c>
      <c r="B8" s="39"/>
      <c r="C8" s="9"/>
      <c r="D8" s="16"/>
      <c r="E8" s="40">
        <v>3</v>
      </c>
      <c r="F8" s="31"/>
      <c r="G8" s="40">
        <v>3</v>
      </c>
      <c r="H8" s="30"/>
      <c r="I8" s="40">
        <v>5</v>
      </c>
      <c r="J8" s="31"/>
      <c r="K8" s="40">
        <v>4</v>
      </c>
      <c r="L8" s="30"/>
      <c r="M8" s="40">
        <v>2.5</v>
      </c>
      <c r="N8" s="31"/>
      <c r="O8" s="40"/>
      <c r="P8" s="32"/>
    </row>
    <row r="9" spans="1:21" ht="18.95" customHeight="1" x14ac:dyDescent="0.25">
      <c r="A9" s="20" t="s">
        <v>13</v>
      </c>
      <c r="B9" s="5"/>
      <c r="C9" s="9"/>
      <c r="D9" s="16"/>
      <c r="E9" s="37">
        <v>3.5</v>
      </c>
      <c r="F9" s="31"/>
      <c r="G9" s="37">
        <v>4</v>
      </c>
      <c r="H9" s="30"/>
      <c r="I9" s="31"/>
      <c r="J9" s="31"/>
      <c r="K9" s="31"/>
      <c r="L9" s="30"/>
      <c r="M9" s="31"/>
      <c r="N9" s="31"/>
      <c r="O9" s="31"/>
      <c r="P9" s="32"/>
    </row>
    <row r="10" spans="1:21" ht="20.100000000000001" customHeight="1" x14ac:dyDescent="0.25">
      <c r="A10" s="20" t="s">
        <v>14</v>
      </c>
      <c r="B10" s="5"/>
      <c r="C10" s="9"/>
      <c r="D10" s="16"/>
      <c r="E10" s="37">
        <v>3.5</v>
      </c>
      <c r="F10" s="31"/>
      <c r="G10" s="37">
        <v>4</v>
      </c>
      <c r="H10" s="30"/>
      <c r="I10" s="37">
        <v>2</v>
      </c>
      <c r="J10" s="31"/>
      <c r="K10" s="37">
        <v>5</v>
      </c>
      <c r="L10" s="30"/>
      <c r="M10" s="31"/>
      <c r="N10" s="31"/>
      <c r="O10" s="31"/>
      <c r="P10" s="32"/>
    </row>
    <row r="11" spans="1:21" ht="5.0999999999999996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1" ht="15" hidden="1" customHeight="1" x14ac:dyDescent="0.25">
      <c r="A12" s="60" t="s">
        <v>15</v>
      </c>
      <c r="E12" s="33">
        <f>COUNT(E8:E10)</f>
        <v>3</v>
      </c>
      <c r="F12" s="33"/>
      <c r="G12" s="33">
        <f>COUNT(G8:G10)</f>
        <v>3</v>
      </c>
      <c r="H12" s="33"/>
      <c r="I12" s="33">
        <f>COUNT(I8:I10)</f>
        <v>2</v>
      </c>
      <c r="J12" s="33"/>
      <c r="K12" s="33">
        <f>COUNT(K8:K10)</f>
        <v>2</v>
      </c>
      <c r="L12" s="33"/>
      <c r="M12" s="33">
        <f>COUNT(M8:M10)</f>
        <v>1</v>
      </c>
      <c r="N12" s="33"/>
      <c r="O12" s="33">
        <f>COUNT(O8:O10)</f>
        <v>0</v>
      </c>
      <c r="P12" s="33">
        <f>COUNT(P8:P10)</f>
        <v>0</v>
      </c>
    </row>
    <row r="13" spans="1:21" ht="14.25" hidden="1" customHeight="1" x14ac:dyDescent="0.25">
      <c r="A13" s="60" t="s">
        <v>16</v>
      </c>
      <c r="E13" s="33">
        <v>3</v>
      </c>
      <c r="F13" s="33"/>
      <c r="G13" s="33">
        <v>3</v>
      </c>
      <c r="H13" s="33"/>
      <c r="I13" s="33">
        <v>2</v>
      </c>
      <c r="J13" s="33"/>
      <c r="K13" s="33">
        <v>2</v>
      </c>
      <c r="L13" s="33"/>
      <c r="M13" s="33">
        <v>1</v>
      </c>
      <c r="N13" s="33"/>
      <c r="O13" s="33">
        <v>1</v>
      </c>
      <c r="P13" s="33">
        <f>COUNT(P9:P11)</f>
        <v>0</v>
      </c>
      <c r="U13" s="61"/>
    </row>
    <row r="15" spans="1:21" x14ac:dyDescent="0.25">
      <c r="A15" t="s">
        <v>17</v>
      </c>
      <c r="E15" t="s">
        <v>18</v>
      </c>
    </row>
    <row r="16" spans="1:21" ht="17.25" customHeight="1" x14ac:dyDescent="0.25">
      <c r="E16" t="s">
        <v>19</v>
      </c>
    </row>
    <row r="17" spans="1:5" ht="6" customHeight="1" x14ac:dyDescent="0.25"/>
    <row r="18" spans="1:5" ht="15" customHeight="1" x14ac:dyDescent="0.25">
      <c r="A18" t="s">
        <v>20</v>
      </c>
      <c r="E18" t="s">
        <v>21</v>
      </c>
    </row>
    <row r="19" spans="1:5" ht="15" customHeight="1" x14ac:dyDescent="0.25">
      <c r="E19" t="s">
        <v>22</v>
      </c>
    </row>
    <row r="20" spans="1:5" ht="38.1" customHeight="1" x14ac:dyDescent="0.25"/>
    <row r="21" spans="1:5" ht="5.0999999999999996" customHeight="1" x14ac:dyDescent="0.25"/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7" priority="1" operator="containsText" text="nicht befördert">
      <formula>NOT(ISERROR(SEARCH("nicht befördert",E7)))</formula>
    </cfRule>
    <cfRule type="containsText" dxfId="6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0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P5" sqref="P5"/>
    </sheetView>
  </sheetViews>
  <sheetFormatPr baseColWidth="10" defaultColWidth="11" defaultRowHeight="15.75" x14ac:dyDescent="0.25"/>
  <cols>
    <col min="1" max="1" width="8.25" customWidth="1"/>
  </cols>
  <sheetData>
    <row r="1" spans="1:16" ht="28.5" x14ac:dyDescent="0.45">
      <c r="A1" s="65" t="s">
        <v>23</v>
      </c>
      <c r="B1" s="65"/>
      <c r="C1" s="65"/>
      <c r="D1" s="65"/>
      <c r="E1" s="65"/>
      <c r="F1" s="59"/>
    </row>
    <row r="2" spans="1:16" x14ac:dyDescent="0.25">
      <c r="B2" s="17" t="s">
        <v>24</v>
      </c>
      <c r="C2" s="17" t="s">
        <v>25</v>
      </c>
      <c r="D2" s="17" t="s">
        <v>25</v>
      </c>
      <c r="E2" s="17" t="s">
        <v>25</v>
      </c>
      <c r="F2" s="17" t="s">
        <v>26</v>
      </c>
      <c r="H2" s="53" t="s">
        <v>24</v>
      </c>
      <c r="I2" s="17" t="s">
        <v>27</v>
      </c>
      <c r="J2" s="53" t="s">
        <v>25</v>
      </c>
      <c r="K2" s="17" t="s">
        <v>24</v>
      </c>
      <c r="L2" s="17" t="s">
        <v>27</v>
      </c>
      <c r="M2" s="53" t="s">
        <v>25</v>
      </c>
      <c r="N2" s="17" t="s">
        <v>24</v>
      </c>
      <c r="O2" s="17" t="s">
        <v>27</v>
      </c>
      <c r="P2" s="53" t="s">
        <v>25</v>
      </c>
    </row>
    <row r="3" spans="1:16" x14ac:dyDescent="0.25">
      <c r="B3" s="50" t="s">
        <v>28</v>
      </c>
      <c r="C3" s="49" t="s">
        <v>29</v>
      </c>
      <c r="D3" s="50" t="s">
        <v>30</v>
      </c>
      <c r="E3" s="50" t="s">
        <v>31</v>
      </c>
      <c r="F3" s="50"/>
      <c r="H3" s="57" t="s">
        <v>32</v>
      </c>
      <c r="I3" s="50" t="s">
        <v>32</v>
      </c>
      <c r="J3" s="57" t="s">
        <v>32</v>
      </c>
      <c r="K3" s="50" t="s">
        <v>33</v>
      </c>
      <c r="L3" s="50" t="s">
        <v>33</v>
      </c>
      <c r="M3" s="57" t="s">
        <v>33</v>
      </c>
      <c r="N3" s="50" t="s">
        <v>34</v>
      </c>
      <c r="O3" s="49" t="s">
        <v>35</v>
      </c>
      <c r="P3" s="54" t="s">
        <v>35</v>
      </c>
    </row>
    <row r="4" spans="1:16" x14ac:dyDescent="0.25">
      <c r="H4" s="55"/>
      <c r="J4" s="55"/>
      <c r="M4" s="55"/>
      <c r="P4" s="55"/>
    </row>
    <row r="5" spans="1:16" x14ac:dyDescent="0.25">
      <c r="A5" t="s">
        <v>5</v>
      </c>
      <c r="B5" s="49">
        <f>IF(H5&lt;=2,1,0)</f>
        <v>1</v>
      </c>
      <c r="C5" s="49">
        <f>IF(J5&lt;=3,1,0)</f>
        <v>1</v>
      </c>
      <c r="D5" s="49">
        <f>IF(M5*(-1)&lt;=2,1,0)</f>
        <v>1</v>
      </c>
      <c r="E5" s="49">
        <f>IF(AND(P5&gt;=4,N5&gt;0,O5&gt;0),1,0)</f>
        <v>1</v>
      </c>
      <c r="F5" s="49">
        <f>SUM(B5:E5)</f>
        <v>4</v>
      </c>
      <c r="H5" s="54">
        <f>COUNTIF(BM!E$8:E$15,"&lt;4")</f>
        <v>0</v>
      </c>
      <c r="I5" s="49">
        <f>COUNTIF('SOG-IKT'!E$8:E$10,"&lt;4")</f>
        <v>3</v>
      </c>
      <c r="J5" s="54">
        <f>H5+I5</f>
        <v>3</v>
      </c>
      <c r="K5" s="49">
        <f>SUMIF(BM!E$8:E$15,"&lt;4")-COUNTIF(BM!E$8:E$15,"&lt;4")*4</f>
        <v>0</v>
      </c>
      <c r="L5" s="49">
        <f>SUMIF('SOG-IKT'!E$8:E$10,"&lt;4")-COUNTIF('SOG-IKT'!E$8:E$10,"&lt;4")*4</f>
        <v>-2</v>
      </c>
      <c r="M5" s="54">
        <f>K5+L5</f>
        <v>-2</v>
      </c>
      <c r="N5" s="52">
        <f>IFERROR(AVERAGE(BM!E$8:E$15),0)</f>
        <v>4.2857142857142856</v>
      </c>
      <c r="O5" s="52">
        <f>IFERROR(AVERAGE('SOG-IKT'!E$8:E$10),0)</f>
        <v>3.3333333333333335</v>
      </c>
      <c r="P5" s="56">
        <f>IFERROR(AVERAGE(BM!E$8:E$15,'SOG-IKT'!E$8:E$10),0)</f>
        <v>4</v>
      </c>
    </row>
    <row r="6" spans="1:16" x14ac:dyDescent="0.25">
      <c r="A6" t="s">
        <v>6</v>
      </c>
      <c r="B6" s="49">
        <f t="shared" ref="B6:B10" si="0">IF(H6&lt;=2,1,0)</f>
        <v>1</v>
      </c>
      <c r="C6" s="49">
        <f t="shared" ref="C6:C10" si="1">IF(J6&lt;=3,1,0)</f>
        <v>1</v>
      </c>
      <c r="D6" s="49">
        <f t="shared" ref="D6:D10" si="2">IF(M6*(-1)&lt;=2,1,0)</f>
        <v>0</v>
      </c>
      <c r="E6" s="49">
        <f t="shared" ref="E6:E10" si="3">IF(AND(P6&gt;=4,N6&gt;0,O6&gt;0),1,0)</f>
        <v>1</v>
      </c>
      <c r="F6" s="49">
        <f t="shared" ref="F6:F10" si="4">SUM(B6:E6)</f>
        <v>3</v>
      </c>
      <c r="H6" s="54">
        <f>COUNTIF(BM!G$8:G$15,"&lt;4")</f>
        <v>1</v>
      </c>
      <c r="I6" s="49">
        <f>COUNTIF('SOG-IKT'!G$8:G$10,"&lt;4")</f>
        <v>1</v>
      </c>
      <c r="J6" s="54">
        <f t="shared" ref="J6:J10" si="5">H6+I6</f>
        <v>2</v>
      </c>
      <c r="K6" s="49">
        <f>SUMIF(BM!G$8:G$15,"&lt;4")-COUNTIF(BM!G$8:G$15,"&lt;4")*4</f>
        <v>-2</v>
      </c>
      <c r="L6" s="49">
        <f>SUMIF('SOG-IKT'!G$8:G$10,"&lt;4")-COUNTIF('SOG-IKT'!G$8:G$10,"&lt;4")*4</f>
        <v>-1</v>
      </c>
      <c r="M6" s="54">
        <f t="shared" ref="M6:M10" si="6">K6+L6</f>
        <v>-3</v>
      </c>
      <c r="N6" s="52">
        <f>IFERROR(AVERAGE(BM!G$8:G$15),0)</f>
        <v>4.1428571428571432</v>
      </c>
      <c r="O6" s="52">
        <f>IFERROR(AVERAGE('SOG-IKT'!G$8:G$10),0)</f>
        <v>3.6666666666666665</v>
      </c>
      <c r="P6" s="56">
        <f>IFERROR(AVERAGE(BM!G$8:G$15,'SOG-IKT'!G$8:G$10),0)</f>
        <v>4</v>
      </c>
    </row>
    <row r="7" spans="1:16" x14ac:dyDescent="0.25">
      <c r="A7" t="s">
        <v>7</v>
      </c>
      <c r="B7" s="49">
        <f t="shared" si="0"/>
        <v>1</v>
      </c>
      <c r="C7" s="49">
        <f t="shared" si="1"/>
        <v>1</v>
      </c>
      <c r="D7" s="49">
        <f t="shared" si="2"/>
        <v>1</v>
      </c>
      <c r="E7" s="49">
        <f t="shared" si="3"/>
        <v>1</v>
      </c>
      <c r="F7" s="49">
        <f t="shared" si="4"/>
        <v>4</v>
      </c>
      <c r="H7" s="54">
        <f>COUNTIF(BM!I$8:I$15,"&lt;4")</f>
        <v>0</v>
      </c>
      <c r="I7" s="49">
        <f>COUNTIF('SOG-IKT'!I$8:I$10,"&lt;4")</f>
        <v>1</v>
      </c>
      <c r="J7" s="54">
        <f t="shared" si="5"/>
        <v>1</v>
      </c>
      <c r="K7" s="49">
        <f>SUMIF(BM!I$8:I$15,"&lt;4")-COUNTIF(BM!I$8:I$15,"&lt;4")*4</f>
        <v>0</v>
      </c>
      <c r="L7" s="49">
        <f>SUMIF('SOG-IKT'!I$8:I$10,"&lt;4")-COUNTIF('SOG-IKT'!I$8:I$10,"&lt;4")*4</f>
        <v>-2</v>
      </c>
      <c r="M7" s="54">
        <f t="shared" si="6"/>
        <v>-2</v>
      </c>
      <c r="N7" s="52">
        <f>IFERROR(AVERAGE(BM!I$8:I$15),0)</f>
        <v>5</v>
      </c>
      <c r="O7" s="52">
        <f>IFERROR(AVERAGE('SOG-IKT'!I$8:I$10),0)</f>
        <v>3.5</v>
      </c>
      <c r="P7" s="56">
        <f>IFERROR(AVERAGE(BM!I$8:I$15,'SOG-IKT'!I$8:I$10),0)</f>
        <v>4.7</v>
      </c>
    </row>
    <row r="8" spans="1:16" x14ac:dyDescent="0.25">
      <c r="A8" t="s">
        <v>8</v>
      </c>
      <c r="B8" s="49">
        <f t="shared" si="0"/>
        <v>0</v>
      </c>
      <c r="C8" s="49">
        <f t="shared" si="1"/>
        <v>1</v>
      </c>
      <c r="D8" s="49">
        <f t="shared" si="2"/>
        <v>1</v>
      </c>
      <c r="E8" s="49">
        <f t="shared" si="3"/>
        <v>1</v>
      </c>
      <c r="F8" s="49">
        <f t="shared" si="4"/>
        <v>3</v>
      </c>
      <c r="H8" s="54">
        <f>COUNTIF(BM!K$8:K$15,"&lt;4")</f>
        <v>3</v>
      </c>
      <c r="I8" s="49">
        <f>COUNTIF('SOG-IKT'!K$8:K$10,"&lt;4")</f>
        <v>0</v>
      </c>
      <c r="J8" s="54">
        <f t="shared" si="5"/>
        <v>3</v>
      </c>
      <c r="K8" s="49">
        <f>SUMIF(BM!K$8:K$15,"&lt;4")-COUNTIF(BM!K$8:K$15,"&lt;4")*4</f>
        <v>-1.5</v>
      </c>
      <c r="L8" s="49">
        <f>SUMIF('SOG-IKT'!K$8:K$10,"&lt;4")-COUNTIF('SOG-IKT'!K$8:K$10,"&lt;4")*4</f>
        <v>0</v>
      </c>
      <c r="M8" s="54">
        <f t="shared" si="6"/>
        <v>-1.5</v>
      </c>
      <c r="N8" s="52">
        <f>IFERROR(AVERAGE(BM!K$8:K$15),0)</f>
        <v>4.4375</v>
      </c>
      <c r="O8" s="52">
        <f>IFERROR(AVERAGE('SOG-IKT'!K$8:K$10),0)</f>
        <v>4.5</v>
      </c>
      <c r="P8" s="56">
        <f>IFERROR(AVERAGE(BM!K$8:K$15,'SOG-IKT'!K$8:K$10),0)</f>
        <v>4.45</v>
      </c>
    </row>
    <row r="9" spans="1:16" x14ac:dyDescent="0.25">
      <c r="A9" t="s">
        <v>9</v>
      </c>
      <c r="B9" s="49">
        <f t="shared" si="0"/>
        <v>1</v>
      </c>
      <c r="C9" s="49">
        <f t="shared" si="1"/>
        <v>1</v>
      </c>
      <c r="D9" s="49">
        <f t="shared" si="2"/>
        <v>1</v>
      </c>
      <c r="E9" s="49">
        <f t="shared" si="3"/>
        <v>0</v>
      </c>
      <c r="F9" s="49">
        <f t="shared" si="4"/>
        <v>3</v>
      </c>
      <c r="H9" s="54">
        <f>COUNTIF(BM!M$8:M$15,"&lt;4")</f>
        <v>0</v>
      </c>
      <c r="I9" s="49">
        <f>COUNTIF('SOG-IKT'!M$8:M$10,"&lt;4")</f>
        <v>1</v>
      </c>
      <c r="J9" s="54">
        <f t="shared" si="5"/>
        <v>1</v>
      </c>
      <c r="K9" s="49">
        <f>SUMIF(BM!M$8:M$15,"&lt;4")-COUNTIF(BM!M$8:M$15,"&lt;4")*4</f>
        <v>0</v>
      </c>
      <c r="L9" s="49">
        <f>SUMIF('SOG-IKT'!M$8:M$10,"&lt;4")-COUNTIF('SOG-IKT'!M$8:M$10,"&lt;4")*4</f>
        <v>-1.5</v>
      </c>
      <c r="M9" s="54">
        <f t="shared" si="6"/>
        <v>-1.5</v>
      </c>
      <c r="N9" s="52">
        <f>IFERROR(AVERAGE(BM!M$8:M$15),0)</f>
        <v>4.125</v>
      </c>
      <c r="O9" s="52">
        <f>IFERROR(AVERAGE('SOG-IKT'!M$8:M$10),0)</f>
        <v>2.5</v>
      </c>
      <c r="P9" s="56">
        <f>IFERROR(AVERAGE(BM!M$8:M$15,'SOG-IKT'!M$8:M$10),0)</f>
        <v>3.9444444444444446</v>
      </c>
    </row>
    <row r="10" spans="1:16" x14ac:dyDescent="0.25">
      <c r="A10" t="s">
        <v>10</v>
      </c>
      <c r="B10" s="49">
        <f t="shared" si="0"/>
        <v>1</v>
      </c>
      <c r="C10" s="49">
        <f t="shared" si="1"/>
        <v>1</v>
      </c>
      <c r="D10" s="49">
        <f t="shared" si="2"/>
        <v>1</v>
      </c>
      <c r="E10" s="49">
        <f t="shared" si="3"/>
        <v>0</v>
      </c>
      <c r="F10" s="49">
        <f t="shared" si="4"/>
        <v>3</v>
      </c>
      <c r="H10" s="54">
        <f>COUNTIF(BM!O$8:O$15,"&lt;4")</f>
        <v>0</v>
      </c>
      <c r="I10" s="49">
        <f>COUNTIF('SOG-IKT'!O$8:O$10,"&lt;4")</f>
        <v>0</v>
      </c>
      <c r="J10" s="54">
        <f t="shared" si="5"/>
        <v>0</v>
      </c>
      <c r="K10" s="49">
        <f>SUMIF(BM!O$8:O$15,"&lt;4")-COUNTIF(BM!O$8:O$15,"&lt;4")*4</f>
        <v>0</v>
      </c>
      <c r="L10" s="49">
        <f>SUMIF('SOG-IKT'!O$8:O$10,"&lt;4")-COUNTIF('SOG-IKT'!O$8:O$10,"&lt;4")*4</f>
        <v>0</v>
      </c>
      <c r="M10" s="54">
        <f t="shared" si="6"/>
        <v>0</v>
      </c>
      <c r="N10" s="52">
        <f>IFERROR(AVERAGE(BM!O$8:O$15),0)</f>
        <v>0</v>
      </c>
      <c r="O10" s="52">
        <f>IFERROR(AVERAGE('SOG-IKT'!O$8:O$10),0)</f>
        <v>0</v>
      </c>
      <c r="P10" s="56">
        <f>IFERROR(AVERAGE(BM!O$8:O$15,'SOG-IKT'!O$8:O$10),0)</f>
        <v>0</v>
      </c>
    </row>
    <row r="13" spans="1:16" x14ac:dyDescent="0.25">
      <c r="B13" s="51" t="s">
        <v>36</v>
      </c>
      <c r="F13" s="51" t="s">
        <v>37</v>
      </c>
    </row>
    <row r="14" spans="1:16" x14ac:dyDescent="0.25">
      <c r="B14" s="51" t="s">
        <v>38</v>
      </c>
      <c r="F14" s="51" t="s">
        <v>39</v>
      </c>
    </row>
  </sheetData>
  <sheetProtection selectLockedCells="1"/>
  <mergeCells count="1">
    <mergeCell ref="A1:E1"/>
  </mergeCells>
  <phoneticPr fontId="7" type="noConversion"/>
  <conditionalFormatting sqref="H5:H10">
    <cfRule type="cellIs" dxfId="5" priority="4" operator="greaterThan">
      <formula>2</formula>
    </cfRule>
  </conditionalFormatting>
  <conditionalFormatting sqref="I5:J10">
    <cfRule type="cellIs" dxfId="4" priority="1" operator="greaterThan">
      <formula>3</formula>
    </cfRule>
  </conditionalFormatting>
  <conditionalFormatting sqref="M5:M10">
    <cfRule type="cellIs" dxfId="3" priority="2" operator="lessThan">
      <formula>-2</formula>
    </cfRule>
  </conditionalFormatting>
  <conditionalFormatting sqref="P5:P10">
    <cfRule type="cellIs" dxfId="2" priority="5" operator="between">
      <formula>1</formula>
      <formula>3.99</formula>
    </cfRule>
  </conditionalFormatting>
  <printOptions gridLines="1"/>
  <pageMargins left="0.7" right="0.7" top="0.78740157499999996" bottom="0.78740157499999996" header="0.3" footer="0.3"/>
  <pageSetup paperSize="9" scale="4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opLeftCell="A3" zoomScale="120" zoomScaleNormal="120" zoomScalePageLayoutView="150" workbookViewId="0">
      <selection activeCell="M15" sqref="M15"/>
    </sheetView>
  </sheetViews>
  <sheetFormatPr baseColWidth="10" defaultColWidth="11" defaultRowHeight="15.75" x14ac:dyDescent="0.25"/>
  <cols>
    <col min="1" max="1" width="7" customWidth="1"/>
    <col min="2" max="2" width="4.625" customWidth="1"/>
    <col min="3" max="3" width="1.125" customWidth="1"/>
    <col min="4" max="4" width="0.875" customWidth="1"/>
    <col min="6" max="6" width="0.5" customWidth="1"/>
    <col min="8" max="8" width="0.875" customWidth="1"/>
    <col min="9" max="9" width="10.875" customWidth="1"/>
    <col min="10" max="10" width="0.5" customWidth="1"/>
    <col min="12" max="12" width="0.875" customWidth="1"/>
    <col min="14" max="14" width="0.5" customWidth="1"/>
    <col min="16" max="16" width="0.875" customWidth="1"/>
    <col min="17" max="17" width="1.5" customWidth="1"/>
  </cols>
  <sheetData>
    <row r="1" spans="1:17" x14ac:dyDescent="0.25">
      <c r="E1" s="64" t="s">
        <v>40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59.25" customHeight="1" x14ac:dyDescent="0.25">
      <c r="A2" s="3"/>
      <c r="B2" s="3"/>
      <c r="C2" s="3"/>
      <c r="D2" s="3"/>
      <c r="E2" s="62" t="s">
        <v>41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21" customHeight="1" x14ac:dyDescent="0.35">
      <c r="A3" s="26"/>
      <c r="B3" s="3"/>
      <c r="C3" s="3"/>
      <c r="D3" s="21"/>
      <c r="E3" s="22" t="s">
        <v>1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7" customHeight="1" x14ac:dyDescent="0.25">
      <c r="A4" s="26"/>
      <c r="D4" s="2"/>
      <c r="E4" s="63" t="s">
        <v>2</v>
      </c>
      <c r="F4" s="63"/>
      <c r="G4" s="63"/>
      <c r="H4" s="10"/>
      <c r="I4" s="63" t="s">
        <v>3</v>
      </c>
      <c r="J4" s="63"/>
      <c r="K4" s="63"/>
      <c r="L4" s="10"/>
      <c r="M4" s="63" t="s">
        <v>4</v>
      </c>
      <c r="N4" s="63"/>
      <c r="O4" s="63"/>
      <c r="P4" s="23"/>
      <c r="Q4" s="17"/>
    </row>
    <row r="5" spans="1:17" ht="12.95" customHeight="1" x14ac:dyDescent="0.25">
      <c r="D5" s="2"/>
      <c r="E5" s="4" t="s">
        <v>5</v>
      </c>
      <c r="F5" s="4"/>
      <c r="G5" s="4" t="s">
        <v>6</v>
      </c>
      <c r="H5" s="11"/>
      <c r="I5" s="4" t="s">
        <v>7</v>
      </c>
      <c r="J5" s="4"/>
      <c r="K5" s="4" t="s">
        <v>8</v>
      </c>
      <c r="L5" s="11"/>
      <c r="M5" s="4" t="s">
        <v>9</v>
      </c>
      <c r="N5" s="4"/>
      <c r="O5" s="4" t="s">
        <v>10</v>
      </c>
      <c r="P5" s="11"/>
      <c r="Q5" s="18"/>
    </row>
    <row r="6" spans="1:17" ht="23.25" customHeight="1" x14ac:dyDescent="0.25">
      <c r="A6" s="47" t="s">
        <v>11</v>
      </c>
      <c r="D6" s="2"/>
      <c r="E6" s="33" t="str">
        <f>IF(E17=0,"",IF(AND(E17&gt;0,E17&lt;E18),"Noten unvollständig",IF('SOG-IKT'!E12&lt;'SOG-IKT'!E13,"SOG/IKT Noten unvollständig",IF(VLOOKUP(E5,Kriterien!$A$5:$F$10,6,0)=4,"Kriterien erfüllt","Kriterien nicht erfüllt"))))</f>
        <v>Kriterien erfüllt</v>
      </c>
      <c r="F6" s="34"/>
      <c r="G6" s="33" t="str">
        <f>IF(G17=0,"",IF(AND(G17&gt;0,G17&lt;G18),"Noten unvollständig",IF('SOG-IKT'!G12&lt;'SOG-IKT'!G13,"SOG/IKT Noten unvollständig",IF(VLOOKUP(G5,Kriterien!$A$5:$F$10,6,0)=4,"Kriterien erfüllt","Kriterien nicht erfüllt"))))</f>
        <v>Kriterien nicht erfüllt</v>
      </c>
      <c r="H6" s="35"/>
      <c r="I6" s="33" t="str">
        <f>IF(I17=0,"",IF(AND(I17&gt;0,I17&lt;I18),"Noten unvollständig",IF('SOG-IKT'!I12&lt;'SOG-IKT'!I13,"SOG/IKT Noten unvollständig",IF(VLOOKUP(I5,Kriterien!$A$5:$F$10,6,0)=4,"Kriterien erfüllt","Kriterien nicht erfüllt"))))</f>
        <v>Kriterien erfüllt</v>
      </c>
      <c r="J6" s="34"/>
      <c r="K6" s="33" t="str">
        <f>IF(K17=0,"",IF(AND(K17&gt;0,K17&lt;K18),"Noten unvollständig",IF('SOG-IKT'!K12&lt;'SOG-IKT'!K13,"SOG/IKT Noten unvollständig",IF(VLOOKUP(K5,Kriterien!$A$5:$F$10,6,0)=4,"Kriterien erfüllt","Kriterien nicht erfüllt"))))</f>
        <v>Kriterien nicht erfüllt</v>
      </c>
      <c r="L6" s="35"/>
      <c r="M6" s="33" t="str">
        <f>IF(M17=0,"",IF(AND(M17&gt;0,M17&lt;M18),"Noten unvollständig",IF('SOG-IKT'!M12&lt;'SOG-IKT'!M13,"SOG/IKT Noten unvollständig",IF(VLOOKUP(M5,Kriterien!$A$5:$F$10,6,0)=4,"Kriterien erfüllt","Kriterien nicht erfüllt"))))</f>
        <v>Kriterien nicht erfüllt</v>
      </c>
      <c r="N6" s="34"/>
      <c r="O6" s="33" t="str">
        <f>IF(O17=0,"",IF(AND(O17&gt;0,O17&lt;O18),"Noten unvollständig",IF('SOG-IKT'!O12&lt;'SOG-IKT'!O13,"SOG/IKT Noten unvollständig",IF(VLOOKUP(O5,Kriterien!$A$5:$F$10,6,0)=4,"Kriterien erfüllt","Kriterien nicht erfüllt"))))</f>
        <v/>
      </c>
      <c r="P6" s="2"/>
    </row>
    <row r="7" spans="1:17" ht="21.75" customHeight="1" x14ac:dyDescent="0.25">
      <c r="D7" s="2"/>
      <c r="E7" s="48" t="str">
        <f>IFERROR(IF(AND(C7&lt;&gt;"nicht befördert",C7&lt;&gt;"-",E6&lt;&gt;"",E6&lt;&gt;"Noten unvollständig",E6&lt;&gt;"SOG/IKT Noten unvollständig"),IF(OR(BM!E6="Kriterien nicht erfüllt",'SOG-IKT'!E6="Kriterien nicht erfüllt"),IF(C7="Probe","nicht befördert","Probe"),"befördert"),"-"),"")</f>
        <v>befördert</v>
      </c>
      <c r="F7" s="27"/>
      <c r="G7" s="48" t="str">
        <f>IFERROR(IF(AND(E7&lt;&gt;"nicht befördert",E7&lt;&gt;"-",G6&lt;&gt;"",G6&lt;&gt;"Noten unvollständig",G6&lt;&gt;"SOG/IKT Noten unvollständig"),IF(OR(BM!G6="Kriterien nicht erfüllt",'SOG-IKT'!G6="Kriterien nicht erfüllt"),IF(E7="Probe","nicht befördert","Probe"),"befördert"),"-"),"")</f>
        <v>Probe</v>
      </c>
      <c r="H7" s="28"/>
      <c r="I7" s="48" t="str">
        <f>IFERROR(IF(AND(G7&lt;&gt;"nicht befördert",G7&lt;&gt;"-",I6&lt;&gt;"",I6&lt;&gt;"Noten unvollständig",I6&lt;&gt;"SOG/IKT Noten unvollständig"),IF(OR(BM!I6="Kriterien nicht erfüllt",'SOG-IKT'!I6="Kriterien nicht erfüllt"),IF(G7="Probe","nicht befördert","Probe"),"befördert"),"-"),"")</f>
        <v>befördert</v>
      </c>
      <c r="J7" s="27"/>
      <c r="K7" s="48" t="str">
        <f>IFERROR(IF(AND(I7&lt;&gt;"nicht befördert",I7&lt;&gt;"-",K6&lt;&gt;"",K6&lt;&gt;"Noten unvollständig",K6&lt;&gt;"SOG/IKT Noten unvollständig"),IF(OR(BM!K6="Kriterien nicht erfüllt",'SOG-IKT'!K6="Kriterien nicht erfüllt"),IF(I7="Probe","nicht befördert","Probe"),"befördert"),"-"),"")</f>
        <v>Probe</v>
      </c>
      <c r="L7" s="28"/>
      <c r="M7" s="48" t="str">
        <f>IFERROR(IF(AND(K7&lt;&gt;"nicht befördert",K7&lt;&gt;"-",M6&lt;&gt;"",M6&lt;&gt;"Noten unvollständig",M6&lt;&gt;"SOG/IKT Noten unvollständig"),IF(OR(BM!M6="Kriterien nicht erfüllt",'SOG-IKT'!M6="Kriterien nicht erfüllt"),IF(K7="Probe","nicht befördert","Probe"),"befördert"),"-"),"")</f>
        <v>nicht befördert</v>
      </c>
      <c r="N7" s="27"/>
      <c r="O7" s="48" t="str">
        <f>IFERROR(IF(AND(M7&lt;&gt;"nicht befördert",M7&lt;&gt;"-",O6&lt;&gt;"",O6&lt;&gt;"Noten unvollständig",O6&lt;&gt;"SOG/IKT Noten unvollständig"),IF(OR(BM!O6="Kriterien nicht erfüllt",'SOG-IKT'!O6="Kriterien nicht erfüllt"),IF(M7="Probe","nicht befördert","Probe"),"befördert"),"-"),"")</f>
        <v>-</v>
      </c>
      <c r="P7" s="2"/>
    </row>
    <row r="8" spans="1:17" ht="23.1" customHeight="1" x14ac:dyDescent="0.25">
      <c r="A8" s="36" t="s">
        <v>42</v>
      </c>
      <c r="B8" s="7"/>
      <c r="C8" s="8"/>
      <c r="D8" s="15"/>
      <c r="E8" s="45">
        <v>4</v>
      </c>
      <c r="F8" s="29"/>
      <c r="G8" s="45">
        <v>5</v>
      </c>
      <c r="H8" s="30"/>
      <c r="I8" s="45">
        <v>5</v>
      </c>
      <c r="J8" s="29"/>
      <c r="K8" s="45">
        <v>5</v>
      </c>
      <c r="L8" s="30"/>
      <c r="M8" s="45">
        <v>5</v>
      </c>
      <c r="N8" s="29"/>
      <c r="O8" s="45"/>
      <c r="P8" s="12"/>
      <c r="Q8" s="6"/>
    </row>
    <row r="9" spans="1:17" ht="18" customHeight="1" x14ac:dyDescent="0.25">
      <c r="A9" s="36" t="s">
        <v>43</v>
      </c>
      <c r="B9" s="7"/>
      <c r="C9" s="8"/>
      <c r="D9" s="15"/>
      <c r="E9" s="45">
        <v>4</v>
      </c>
      <c r="F9" s="29"/>
      <c r="G9" s="45">
        <v>5</v>
      </c>
      <c r="H9" s="30"/>
      <c r="I9" s="45">
        <v>5</v>
      </c>
      <c r="J9" s="29"/>
      <c r="K9" s="45">
        <v>5</v>
      </c>
      <c r="L9" s="30"/>
      <c r="M9" s="45">
        <v>4</v>
      </c>
      <c r="N9" s="29"/>
      <c r="O9" s="45"/>
      <c r="P9" s="12"/>
      <c r="Q9" s="6"/>
    </row>
    <row r="10" spans="1:17" ht="21" customHeight="1" x14ac:dyDescent="0.25">
      <c r="A10" s="19" t="s">
        <v>44</v>
      </c>
      <c r="B10" s="1"/>
      <c r="D10" s="2"/>
      <c r="E10" s="46">
        <v>4</v>
      </c>
      <c r="F10" s="29"/>
      <c r="G10" s="46">
        <v>5</v>
      </c>
      <c r="H10" s="30"/>
      <c r="I10" s="46">
        <v>5</v>
      </c>
      <c r="J10" s="29"/>
      <c r="K10" s="46">
        <v>3.5</v>
      </c>
      <c r="L10" s="30"/>
      <c r="M10" s="46">
        <v>4</v>
      </c>
      <c r="N10" s="29"/>
      <c r="O10" s="46"/>
      <c r="P10" s="12"/>
      <c r="Q10" s="6"/>
    </row>
    <row r="11" spans="1:17" ht="23.1" customHeight="1" x14ac:dyDescent="0.25">
      <c r="A11" s="19" t="s">
        <v>45</v>
      </c>
      <c r="B11" s="1"/>
      <c r="D11" s="2"/>
      <c r="E11" s="46">
        <v>4</v>
      </c>
      <c r="F11" s="29"/>
      <c r="G11" s="46">
        <v>2</v>
      </c>
      <c r="H11" s="30"/>
      <c r="I11" s="46">
        <v>5</v>
      </c>
      <c r="J11" s="29"/>
      <c r="K11" s="46">
        <v>3.5</v>
      </c>
      <c r="L11" s="30"/>
      <c r="M11" s="46">
        <v>4</v>
      </c>
      <c r="N11" s="29"/>
      <c r="O11" s="46"/>
      <c r="P11" s="12"/>
      <c r="Q11" s="6"/>
    </row>
    <row r="12" spans="1:17" ht="23.1" customHeight="1" x14ac:dyDescent="0.25">
      <c r="A12" s="19" t="s">
        <v>46</v>
      </c>
      <c r="B12" s="1"/>
      <c r="D12" s="2"/>
      <c r="E12" s="46">
        <v>4</v>
      </c>
      <c r="F12" s="29"/>
      <c r="G12" s="46">
        <v>4</v>
      </c>
      <c r="H12" s="30"/>
      <c r="I12" s="46">
        <v>5</v>
      </c>
      <c r="J12" s="29"/>
      <c r="K12" s="46">
        <v>3.5</v>
      </c>
      <c r="L12" s="30"/>
      <c r="M12" s="46">
        <v>4</v>
      </c>
      <c r="N12" s="29"/>
      <c r="O12" s="46"/>
      <c r="P12" s="12"/>
      <c r="Q12" s="6"/>
    </row>
    <row r="13" spans="1:17" ht="21.95" customHeight="1" x14ac:dyDescent="0.25">
      <c r="A13" s="24" t="s">
        <v>47</v>
      </c>
      <c r="B13" s="25"/>
      <c r="C13" s="9"/>
      <c r="D13" s="16"/>
      <c r="E13" s="31"/>
      <c r="F13" s="31"/>
      <c r="G13" s="31"/>
      <c r="H13" s="30"/>
      <c r="I13" s="41">
        <v>5</v>
      </c>
      <c r="J13" s="31"/>
      <c r="K13" s="41">
        <v>5</v>
      </c>
      <c r="L13" s="30"/>
      <c r="M13" s="41">
        <v>4</v>
      </c>
      <c r="N13" s="31"/>
      <c r="O13" s="41"/>
      <c r="P13" s="14"/>
      <c r="Q13" s="13"/>
    </row>
    <row r="14" spans="1:17" ht="21" customHeight="1" x14ac:dyDescent="0.25">
      <c r="A14" s="24" t="s">
        <v>48</v>
      </c>
      <c r="B14" s="25"/>
      <c r="C14" s="9"/>
      <c r="D14" s="16"/>
      <c r="E14" s="41">
        <v>4</v>
      </c>
      <c r="F14" s="31"/>
      <c r="G14" s="41">
        <v>4</v>
      </c>
      <c r="H14" s="30"/>
      <c r="I14" s="41">
        <v>5</v>
      </c>
      <c r="J14" s="31"/>
      <c r="K14" s="41">
        <v>5</v>
      </c>
      <c r="L14" s="30"/>
      <c r="M14" s="41">
        <v>4</v>
      </c>
      <c r="N14" s="31"/>
      <c r="O14" s="41"/>
      <c r="P14" s="14"/>
      <c r="Q14" s="13"/>
    </row>
    <row r="15" spans="1:17" ht="20.100000000000001" customHeight="1" x14ac:dyDescent="0.25">
      <c r="A15" s="42" t="s">
        <v>49</v>
      </c>
      <c r="B15" s="43"/>
      <c r="C15" s="9"/>
      <c r="D15" s="16"/>
      <c r="E15" s="44">
        <v>6</v>
      </c>
      <c r="F15" s="31"/>
      <c r="G15" s="44">
        <v>4</v>
      </c>
      <c r="H15" s="30"/>
      <c r="I15" s="44">
        <v>5</v>
      </c>
      <c r="J15" s="31"/>
      <c r="K15" s="44">
        <v>5</v>
      </c>
      <c r="L15" s="30"/>
      <c r="M15" s="44">
        <v>4</v>
      </c>
      <c r="N15" s="31"/>
      <c r="O15" s="44"/>
      <c r="P15" s="14"/>
      <c r="Q15" s="13"/>
    </row>
    <row r="16" spans="1:17" ht="5.0999999999999996" customHeight="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5" ht="15" hidden="1" customHeight="1" x14ac:dyDescent="0.25">
      <c r="A17" s="60" t="s">
        <v>15</v>
      </c>
      <c r="E17" s="58">
        <f>COUNT(E8:E15)</f>
        <v>7</v>
      </c>
      <c r="F17" s="58">
        <f t="shared" ref="F17:O18" si="0">COUNT(F8:F15)</f>
        <v>0</v>
      </c>
      <c r="G17" s="58">
        <f t="shared" si="0"/>
        <v>7</v>
      </c>
      <c r="H17" s="58">
        <f t="shared" si="0"/>
        <v>0</v>
      </c>
      <c r="I17" s="58">
        <f t="shared" si="0"/>
        <v>8</v>
      </c>
      <c r="J17" s="58">
        <f t="shared" si="0"/>
        <v>0</v>
      </c>
      <c r="K17" s="58">
        <f t="shared" si="0"/>
        <v>8</v>
      </c>
      <c r="L17" s="58">
        <f t="shared" si="0"/>
        <v>0</v>
      </c>
      <c r="M17" s="58">
        <f t="shared" si="0"/>
        <v>8</v>
      </c>
      <c r="N17" s="58">
        <f t="shared" si="0"/>
        <v>0</v>
      </c>
      <c r="O17" s="58">
        <f t="shared" si="0"/>
        <v>0</v>
      </c>
    </row>
    <row r="18" spans="1:15" ht="15" hidden="1" customHeight="1" x14ac:dyDescent="0.25">
      <c r="A18" s="60" t="s">
        <v>16</v>
      </c>
      <c r="E18" s="58">
        <v>7</v>
      </c>
      <c r="F18" s="58">
        <f t="shared" si="0"/>
        <v>0</v>
      </c>
      <c r="G18" s="58">
        <v>7</v>
      </c>
      <c r="H18" s="58">
        <f t="shared" si="0"/>
        <v>0</v>
      </c>
      <c r="I18" s="58">
        <v>8</v>
      </c>
      <c r="J18" s="58">
        <f t="shared" si="0"/>
        <v>0</v>
      </c>
      <c r="K18" s="58">
        <v>8</v>
      </c>
      <c r="L18" s="58">
        <f t="shared" si="0"/>
        <v>0</v>
      </c>
      <c r="M18" s="58">
        <v>8</v>
      </c>
      <c r="N18" s="58">
        <f t="shared" si="0"/>
        <v>0</v>
      </c>
      <c r="O18" s="58">
        <v>8</v>
      </c>
    </row>
    <row r="19" spans="1:15" ht="18" customHeight="1" x14ac:dyDescent="0.25"/>
    <row r="20" spans="1:15" ht="17.100000000000001" customHeight="1" x14ac:dyDescent="0.25">
      <c r="A20" t="s">
        <v>17</v>
      </c>
      <c r="E20" t="s">
        <v>18</v>
      </c>
    </row>
    <row r="21" spans="1:15" ht="15" customHeight="1" x14ac:dyDescent="0.25">
      <c r="E21" t="s">
        <v>19</v>
      </c>
    </row>
    <row r="22" spans="1:15" ht="6" customHeight="1" x14ac:dyDescent="0.25"/>
    <row r="23" spans="1:15" ht="15" customHeight="1" x14ac:dyDescent="0.25">
      <c r="A23" t="s">
        <v>20</v>
      </c>
      <c r="E23" t="s">
        <v>21</v>
      </c>
    </row>
    <row r="24" spans="1:15" ht="15" customHeight="1" x14ac:dyDescent="0.25">
      <c r="E24" t="s">
        <v>22</v>
      </c>
    </row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1" priority="1" operator="containsText" text="nicht befördert">
      <formula>NOT(ISERROR(SEARCH("nicht befördert",E7)))</formula>
    </cfRule>
    <cfRule type="containsText" dxfId="0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5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0986E41FD2042BF348509EED030C0" ma:contentTypeVersion="17" ma:contentTypeDescription="Ein neues Dokument erstellen." ma:contentTypeScope="" ma:versionID="bd008e00e853a9865b236cd66d1105ec">
  <xsd:schema xmlns:xsd="http://www.w3.org/2001/XMLSchema" xmlns:xs="http://www.w3.org/2001/XMLSchema" xmlns:p="http://schemas.microsoft.com/office/2006/metadata/properties" xmlns:ns2="20a21950-4ba2-46dd-a2eb-cefd44bd4adc" xmlns:ns3="7a909ea7-d219-4f5d-964f-5a50ddb3488d" targetNamespace="http://schemas.microsoft.com/office/2006/metadata/properties" ma:root="true" ma:fieldsID="718f9b771fb53671715ca0642750d9c7" ns2:_="" ns3:_="">
    <xsd:import namespace="20a21950-4ba2-46dd-a2eb-cefd44bd4adc"/>
    <xsd:import namespace="7a909ea7-d219-4f5d-964f-5a50ddb34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21950-4ba2-46dd-a2eb-cefd44bd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9d22f72-7f00-4a5e-93bb-7489ac31d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09ea7-d219-4f5d-964f-5a50ddb3488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ea0cea4-fdaf-4bf5-8b7b-e1744078e04d}" ma:internalName="TaxCatchAll" ma:showField="CatchAllData" ma:web="7a909ea7-d219-4f5d-964f-5a50ddb34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909ea7-d219-4f5d-964f-5a50ddb3488d" xsi:nil="true"/>
    <lcf76f155ced4ddcb4097134ff3c332f xmlns="20a21950-4ba2-46dd-a2eb-cefd44bd4a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A68BB-9A59-47F0-BE07-7ADD8FD8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21950-4ba2-46dd-a2eb-cefd44bd4adc"/>
    <ds:schemaRef ds:uri="7a909ea7-d219-4f5d-964f-5a50ddb34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CB4493-58C4-4A72-9DBE-C4D70A3EBCA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a909ea7-d219-4f5d-964f-5a50ddb3488d"/>
    <ds:schemaRef ds:uri="http://schemas.microsoft.com/office/2006/metadata/properties"/>
    <ds:schemaRef ds:uri="20a21950-4ba2-46dd-a2eb-cefd44bd4a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80278A-02FE-4ADB-8FC9-1D1087E700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SOG-IKT</vt:lpstr>
      <vt:lpstr>Kriterien</vt:lpstr>
      <vt:lpstr>BM</vt:lpstr>
    </vt:vector>
  </TitlesOfParts>
  <Manager/>
  <Company>Wirtschaftsgymnasium Basel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Ueli von Arx</dc:creator>
  <cp:keywords/>
  <dc:description/>
  <cp:lastModifiedBy>UserName</cp:lastModifiedBy>
  <cp:revision/>
  <dcterms:created xsi:type="dcterms:W3CDTF">2017-10-16T07:38:09Z</dcterms:created>
  <dcterms:modified xsi:type="dcterms:W3CDTF">2025-01-31T07:52:52Z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0x0101004810986E41FD2042BF348509EED030C0</vt:lpwstr>
  </property>
  <property fmtid="{D5CDD505-2E9C-101B-9397-08002B2CF9AE}" pid="3" name="MediaServiceImageTags">
    <vt:lpwstr/>
  </property>
</Properties>
</file>