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ED\ED-B-WG\Schulleitung\Kistler\KV_Reform_2023\Grundlagen_Dokumente_Rechner\Dokumente_Rechner_WMS_vor_nach_2023\nach_2023\"/>
    </mc:Choice>
  </mc:AlternateContent>
  <bookViews>
    <workbookView xWindow="30720" yWindow="945" windowWidth="24585" windowHeight="14670" tabRatio="500" firstSheet="1" activeTab="1"/>
  </bookViews>
  <sheets>
    <sheet name="Kriterien" sheetId="3" state="hidden" r:id="rId1"/>
    <sheet name="W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0" i="3" l="1"/>
  <c r="P9" i="3"/>
  <c r="P8" i="3"/>
  <c r="P7" i="3"/>
  <c r="P6" i="3"/>
  <c r="P5" i="3"/>
  <c r="F20" i="2" l="1"/>
  <c r="G20" i="2"/>
  <c r="H20" i="2"/>
  <c r="I20" i="2"/>
  <c r="J20" i="2"/>
  <c r="K20" i="2"/>
  <c r="L20" i="2"/>
  <c r="M20" i="2"/>
  <c r="N20" i="2"/>
  <c r="O20" i="2"/>
  <c r="E20" i="2"/>
  <c r="E10" i="3"/>
  <c r="O10" i="3"/>
  <c r="O9" i="3"/>
  <c r="O8" i="3"/>
  <c r="O7" i="3"/>
  <c r="O6" i="3"/>
  <c r="L10" i="3"/>
  <c r="L9" i="3"/>
  <c r="L8" i="3"/>
  <c r="L7" i="3"/>
  <c r="L6" i="3"/>
  <c r="I10" i="3"/>
  <c r="I9" i="3"/>
  <c r="I8" i="3"/>
  <c r="I7" i="3"/>
  <c r="I6" i="3"/>
  <c r="O5" i="3"/>
  <c r="L5" i="3"/>
  <c r="I5" i="3"/>
  <c r="N21" i="2" l="1"/>
  <c r="L21" i="2"/>
  <c r="J21" i="2"/>
  <c r="H21" i="2"/>
  <c r="F21" i="2"/>
  <c r="N10" i="3"/>
  <c r="N9" i="3"/>
  <c r="E9" i="3" s="1"/>
  <c r="N8" i="3"/>
  <c r="E8" i="3" s="1"/>
  <c r="N7" i="3"/>
  <c r="E7" i="3" s="1"/>
  <c r="N6" i="3"/>
  <c r="E6" i="3" s="1"/>
  <c r="N5" i="3"/>
  <c r="E5" i="3" s="1"/>
  <c r="K10" i="3"/>
  <c r="H10" i="3"/>
  <c r="B10" i="3" s="1"/>
  <c r="K9" i="3"/>
  <c r="H9" i="3"/>
  <c r="B9" i="3" s="1"/>
  <c r="K8" i="3"/>
  <c r="H8" i="3"/>
  <c r="K7" i="3"/>
  <c r="H7" i="3"/>
  <c r="H5" i="3"/>
  <c r="K6" i="3"/>
  <c r="H6" i="3"/>
  <c r="K5" i="3"/>
  <c r="J7" i="3" l="1"/>
  <c r="C7" i="3" s="1"/>
  <c r="J8" i="3"/>
  <c r="C8" i="3" s="1"/>
  <c r="J10" i="3"/>
  <c r="C10" i="3" s="1"/>
  <c r="M7" i="3"/>
  <c r="D7" i="3" s="1"/>
  <c r="M9" i="3"/>
  <c r="D9" i="3" s="1"/>
  <c r="J9" i="3"/>
  <c r="C9" i="3" s="1"/>
  <c r="J5" i="3"/>
  <c r="C5" i="3" s="1"/>
  <c r="M5" i="3"/>
  <c r="D5" i="3" s="1"/>
  <c r="J6" i="3"/>
  <c r="C6" i="3" s="1"/>
  <c r="M6" i="3"/>
  <c r="D6" i="3" s="1"/>
  <c r="M10" i="3"/>
  <c r="D10" i="3" s="1"/>
  <c r="B8" i="3"/>
  <c r="M8" i="3"/>
  <c r="D8" i="3" s="1"/>
  <c r="B7" i="3"/>
  <c r="B6" i="3"/>
  <c r="B5" i="3"/>
  <c r="F7" i="3" l="1"/>
  <c r="I6" i="2" s="1"/>
  <c r="F5" i="3"/>
  <c r="E6" i="2" s="1"/>
  <c r="E7" i="2" s="1"/>
  <c r="G7" i="2" s="1"/>
  <c r="F8" i="3"/>
  <c r="K6" i="2" s="1"/>
  <c r="F6" i="3"/>
  <c r="G6" i="2" s="1"/>
  <c r="F9" i="3"/>
  <c r="M6" i="2" s="1"/>
  <c r="F10" i="3"/>
  <c r="O6" i="2" s="1"/>
  <c r="I7" i="2" l="1"/>
  <c r="K7" i="2" s="1"/>
  <c r="M7" i="2" s="1"/>
  <c r="O7" i="2" s="1"/>
</calcChain>
</file>

<file path=xl/sharedStrings.xml><?xml version="1.0" encoding="utf-8"?>
<sst xmlns="http://schemas.openxmlformats.org/spreadsheetml/2006/main" count="81" uniqueCount="50">
  <si>
    <t>D</t>
  </si>
  <si>
    <t>F</t>
  </si>
  <si>
    <t>E</t>
  </si>
  <si>
    <t>VK</t>
  </si>
  <si>
    <t>LS</t>
  </si>
  <si>
    <t>1. Jahr</t>
  </si>
  <si>
    <t>2. Jahr</t>
  </si>
  <si>
    <t>3. Jahr</t>
  </si>
  <si>
    <t>1. Sem</t>
  </si>
  <si>
    <t>2. Sem</t>
  </si>
  <si>
    <t>FRW</t>
  </si>
  <si>
    <t>WIR</t>
  </si>
  <si>
    <t>TU</t>
  </si>
  <si>
    <t>GP</t>
  </si>
  <si>
    <t>Mathe</t>
  </si>
  <si>
    <t>3. Sem</t>
  </si>
  <si>
    <t>4. Sem</t>
  </si>
  <si>
    <t>5. Sem</t>
  </si>
  <si>
    <t>6. Sem</t>
  </si>
  <si>
    <t>WMS Semesterübersicht</t>
  </si>
  <si>
    <t>Promotion</t>
  </si>
  <si>
    <t>Kriterien</t>
  </si>
  <si>
    <t>Notenrechner Schuljahr 2023/24</t>
  </si>
  <si>
    <t>IKA/IKT</t>
  </si>
  <si>
    <t>BM</t>
  </si>
  <si>
    <t>&lt;4 max. 3</t>
  </si>
  <si>
    <t>&lt;4 max. 2</t>
  </si>
  <si>
    <t>-Pkte max. 2</t>
  </si>
  <si>
    <t>Schnitt &gt;=4</t>
  </si>
  <si>
    <t>Kriterien für Promotion</t>
  </si>
  <si>
    <t>BM/SOG-IKT</t>
  </si>
  <si>
    <t>SOG-IKT</t>
  </si>
  <si>
    <t>Anz. &lt; 4</t>
  </si>
  <si>
    <t xml:space="preserve">Schnitt </t>
  </si>
  <si>
    <t>Schnitt</t>
  </si>
  <si>
    <t>1 = OK</t>
  </si>
  <si>
    <t>0 = not OK</t>
  </si>
  <si>
    <t>ungenügende Noten (SOG-IKT und BM) max. 3, Notenschnitt (SOG-IKT und BM) &gt;= 4</t>
  </si>
  <si>
    <t>-Punkte</t>
  </si>
  <si>
    <t>Hinweis</t>
  </si>
  <si>
    <t>Summe</t>
  </si>
  <si>
    <t>4 = OK</t>
  </si>
  <si>
    <t>&lt;4 = not OK</t>
  </si>
  <si>
    <t>aktuelle Anzahl</t>
  </si>
  <si>
    <t>max. Anzahl</t>
  </si>
  <si>
    <t xml:space="preserve">Minuspunkte max. –2, ungenügende Noten (BM) max. 2, </t>
  </si>
  <si>
    <t xml:space="preserve">Die Bewertung eines Semesters wird erst durchgeführt, wenn alle Noten des </t>
  </si>
  <si>
    <t>entsprechenden Semesters eingegeben wurden.</t>
  </si>
  <si>
    <t>SOG</t>
  </si>
  <si>
    <t>Promotionsnormen WMS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</si>
</sst>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5" borderId="0" xfId="0" applyFill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1" fillId="5" borderId="0" xfId="0" applyFont="1" applyFill="1"/>
    <xf numFmtId="0" fontId="10" fillId="9" borderId="0" xfId="0" applyFont="1" applyFill="1"/>
    <xf numFmtId="0" fontId="1" fillId="5" borderId="0" xfId="0" applyFont="1" applyFill="1" applyAlignment="1">
      <alignment horizontal="center"/>
    </xf>
    <xf numFmtId="0" fontId="5" fillId="8" borderId="0" xfId="0" applyFont="1" applyFill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164" fontId="4" fillId="6" borderId="0" xfId="0" applyNumberFormat="1" applyFont="1" applyFill="1" applyAlignment="1" applyProtection="1">
      <alignment horizontal="center" vertical="center"/>
      <protection locked="0"/>
    </xf>
    <xf numFmtId="0" fontId="5" fillId="7" borderId="0" xfId="0" applyFont="1" applyFill="1"/>
    <xf numFmtId="164" fontId="4" fillId="7" borderId="0" xfId="0" applyNumberFormat="1" applyFont="1" applyFill="1" applyAlignment="1" applyProtection="1">
      <alignment horizontal="center" vertical="center"/>
      <protection locked="0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/>
    <xf numFmtId="164" fontId="4" fillId="10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2" fontId="0" fillId="10" borderId="0" xfId="0" applyNumberFormat="1" applyFill="1" applyAlignment="1">
      <alignment horizontal="center"/>
    </xf>
    <xf numFmtId="0" fontId="0" fillId="10" borderId="0" xfId="0" quotePrefix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4" fillId="11" borderId="0" xfId="0" applyFont="1" applyFill="1"/>
    <xf numFmtId="0" fontId="6" fillId="12" borderId="0" xfId="0" applyFont="1" applyFill="1" applyAlignment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P11" sqref="P11"/>
    </sheetView>
  </sheetViews>
  <sheetFormatPr baseColWidth="10" defaultRowHeight="15.75" x14ac:dyDescent="0.25"/>
  <cols>
    <col min="1" max="1" width="8.25" customWidth="1"/>
  </cols>
  <sheetData>
    <row r="1" spans="1:16" ht="28.5" x14ac:dyDescent="0.45">
      <c r="A1" s="57" t="s">
        <v>29</v>
      </c>
      <c r="B1" s="57"/>
      <c r="C1" s="57"/>
      <c r="D1" s="57"/>
      <c r="E1" s="57"/>
      <c r="F1" s="53"/>
    </row>
    <row r="2" spans="1:16" x14ac:dyDescent="0.25">
      <c r="B2" s="14" t="s">
        <v>24</v>
      </c>
      <c r="C2" s="14" t="s">
        <v>30</v>
      </c>
      <c r="D2" s="14" t="s">
        <v>30</v>
      </c>
      <c r="E2" s="14" t="s">
        <v>30</v>
      </c>
      <c r="F2" s="14" t="s">
        <v>40</v>
      </c>
      <c r="H2" s="47" t="s">
        <v>24</v>
      </c>
      <c r="I2" s="14" t="s">
        <v>31</v>
      </c>
      <c r="J2" s="47" t="s">
        <v>30</v>
      </c>
      <c r="K2" s="14" t="s">
        <v>24</v>
      </c>
      <c r="L2" s="14" t="s">
        <v>31</v>
      </c>
      <c r="M2" s="47" t="s">
        <v>30</v>
      </c>
      <c r="N2" s="14" t="s">
        <v>24</v>
      </c>
      <c r="O2" s="14" t="s">
        <v>31</v>
      </c>
      <c r="P2" s="47" t="s">
        <v>30</v>
      </c>
    </row>
    <row r="3" spans="1:16" x14ac:dyDescent="0.25">
      <c r="B3" s="44" t="s">
        <v>26</v>
      </c>
      <c r="C3" s="43" t="s">
        <v>25</v>
      </c>
      <c r="D3" s="44" t="s">
        <v>27</v>
      </c>
      <c r="E3" s="44" t="s">
        <v>28</v>
      </c>
      <c r="F3" s="44"/>
      <c r="H3" s="51" t="s">
        <v>32</v>
      </c>
      <c r="I3" s="44" t="s">
        <v>32</v>
      </c>
      <c r="J3" s="51" t="s">
        <v>32</v>
      </c>
      <c r="K3" s="44" t="s">
        <v>38</v>
      </c>
      <c r="L3" s="44" t="s">
        <v>38</v>
      </c>
      <c r="M3" s="51" t="s">
        <v>38</v>
      </c>
      <c r="N3" s="44" t="s">
        <v>33</v>
      </c>
      <c r="O3" s="43" t="s">
        <v>34</v>
      </c>
      <c r="P3" s="48" t="s">
        <v>34</v>
      </c>
    </row>
    <row r="4" spans="1:16" x14ac:dyDescent="0.25">
      <c r="H4" s="49"/>
      <c r="J4" s="49"/>
      <c r="M4" s="49"/>
      <c r="P4" s="49"/>
    </row>
    <row r="5" spans="1:16" x14ac:dyDescent="0.25">
      <c r="A5" t="s">
        <v>8</v>
      </c>
      <c r="B5" s="43">
        <f>IF(H5&lt;=2,1,0)</f>
        <v>0</v>
      </c>
      <c r="C5" s="43">
        <f>IF(J5&lt;=3,1,0)</f>
        <v>0</v>
      </c>
      <c r="D5" s="43">
        <f>IF(M5*(-1)&lt;=2,1,0)</f>
        <v>0</v>
      </c>
      <c r="E5" s="43">
        <f>IF(AND(P5&gt;=4),1,0)</f>
        <v>0</v>
      </c>
      <c r="F5" s="43">
        <f>SUM(B5:E5)</f>
        <v>0</v>
      </c>
      <c r="H5" s="48">
        <f>COUNTIF(WMS!E$8:E$15,"&lt;4")</f>
        <v>3</v>
      </c>
      <c r="I5" s="43">
        <f>COUNTIF(WMS!E$16:E$18,"&lt;4")</f>
        <v>1</v>
      </c>
      <c r="J5" s="48">
        <f>H5+I5</f>
        <v>4</v>
      </c>
      <c r="K5" s="43">
        <f>SUMIF(WMS!E$8:E$15,"&lt;4")-COUNTIF(WMS!E$8:E$15,"&lt;4")*4</f>
        <v>-2</v>
      </c>
      <c r="L5" s="43">
        <f>SUMIF(WMS!E$16:E$18,"&lt;4")-COUNTIF(WMS!E$16:E$18,"&lt;4")*4</f>
        <v>-0.5</v>
      </c>
      <c r="M5" s="48">
        <f>K5+L5</f>
        <v>-2.5</v>
      </c>
      <c r="N5" s="46">
        <f>IFERROR(AVERAGE(WMS!E$8:E$15),0)</f>
        <v>4</v>
      </c>
      <c r="O5" s="46">
        <f>IFERROR(AVERAGE(WMS!E$16:E$18),0)</f>
        <v>3.8333333333333335</v>
      </c>
      <c r="P5" s="50">
        <f>IFERROR(AVERAGE(WMS!E$8:E$18),0)</f>
        <v>3.95</v>
      </c>
    </row>
    <row r="6" spans="1:16" x14ac:dyDescent="0.25">
      <c r="A6" t="s">
        <v>9</v>
      </c>
      <c r="B6" s="43">
        <f t="shared" ref="B6:B10" si="0">IF(H6&lt;=2,1,0)</f>
        <v>1</v>
      </c>
      <c r="C6" s="43">
        <f t="shared" ref="C6:C10" si="1">IF(J6&lt;=3,1,0)</f>
        <v>1</v>
      </c>
      <c r="D6" s="43">
        <f t="shared" ref="D6:D10" si="2">IF(M6*(-1)&lt;=2,1,0)</f>
        <v>1</v>
      </c>
      <c r="E6" s="43">
        <f t="shared" ref="E6:E10" si="3">IF(AND(P6&gt;=4),1,0)</f>
        <v>1</v>
      </c>
      <c r="F6" s="43">
        <f t="shared" ref="F6:F10" si="4">SUM(B6:E6)</f>
        <v>4</v>
      </c>
      <c r="H6" s="48">
        <f>COUNTIF(WMS!G$8:G$15,"&lt;4")</f>
        <v>2</v>
      </c>
      <c r="I6" s="43">
        <f>COUNTIF(WMS!G$16:G$18,"&lt;4")</f>
        <v>1</v>
      </c>
      <c r="J6" s="48">
        <f t="shared" ref="J6:J10" si="5">H6+I6</f>
        <v>3</v>
      </c>
      <c r="K6" s="43">
        <f>SUMIF(WMS!G$8:G$15,"&lt;4")-COUNTIF(WMS!G$8:G$15,"&lt;4")*4</f>
        <v>-1</v>
      </c>
      <c r="L6" s="43">
        <f>SUMIF(WMS!G$16:G$18,"&lt;4")-COUNTIF(WMS!G$16:G$18,"&lt;4")*4</f>
        <v>-0.5</v>
      </c>
      <c r="M6" s="48">
        <f t="shared" ref="M6:M10" si="6">K6+L6</f>
        <v>-1.5</v>
      </c>
      <c r="N6" s="46">
        <f>IFERROR(AVERAGE(WMS!G$8:G$15),0)</f>
        <v>4.1428571428571432</v>
      </c>
      <c r="O6" s="46">
        <f>IFERROR(AVERAGE(WMS!G$16:G$18),0)</f>
        <v>3.8333333333333335</v>
      </c>
      <c r="P6" s="50">
        <f>IFERROR(AVERAGE(WMS!G$8:G$18),0)</f>
        <v>4.05</v>
      </c>
    </row>
    <row r="7" spans="1:16" x14ac:dyDescent="0.25">
      <c r="A7" t="s">
        <v>15</v>
      </c>
      <c r="B7" s="43">
        <f t="shared" si="0"/>
        <v>1</v>
      </c>
      <c r="C7" s="43">
        <f t="shared" si="1"/>
        <v>1</v>
      </c>
      <c r="D7" s="43">
        <f t="shared" si="2"/>
        <v>0</v>
      </c>
      <c r="E7" s="43">
        <f t="shared" si="3"/>
        <v>1</v>
      </c>
      <c r="F7" s="43">
        <f t="shared" si="4"/>
        <v>3</v>
      </c>
      <c r="H7" s="48">
        <f>COUNTIF(WMS!I$8:I$15,"&lt;4")</f>
        <v>2</v>
      </c>
      <c r="I7" s="43">
        <f>COUNTIF(WMS!I$16:I$18,"&lt;4")</f>
        <v>1</v>
      </c>
      <c r="J7" s="48">
        <f t="shared" si="5"/>
        <v>3</v>
      </c>
      <c r="K7" s="43">
        <f>SUMIF(WMS!I$8:I$15,"&lt;4")-COUNTIF(WMS!I$8:I$15,"&lt;4")*4</f>
        <v>-2</v>
      </c>
      <c r="L7" s="43">
        <f>SUMIF(WMS!I$16:I$18,"&lt;4")-COUNTIF(WMS!I$16:I$18,"&lt;4")*4</f>
        <v>-1</v>
      </c>
      <c r="M7" s="48">
        <f t="shared" si="6"/>
        <v>-3</v>
      </c>
      <c r="N7" s="46">
        <f>IFERROR(AVERAGE(WMS!I$8:I$15),0)</f>
        <v>4.25</v>
      </c>
      <c r="O7" s="46">
        <f>IFERROR(AVERAGE(WMS!I$16:I$18),0)</f>
        <v>3.5</v>
      </c>
      <c r="P7" s="50">
        <f>IFERROR(AVERAGE(WMS!I$8:I$18),0)</f>
        <v>4.0999999999999996</v>
      </c>
    </row>
    <row r="8" spans="1:16" x14ac:dyDescent="0.25">
      <c r="A8" t="s">
        <v>16</v>
      </c>
      <c r="B8" s="43">
        <f t="shared" si="0"/>
        <v>1</v>
      </c>
      <c r="C8" s="43">
        <f t="shared" si="1"/>
        <v>1</v>
      </c>
      <c r="D8" s="43">
        <f t="shared" si="2"/>
        <v>1</v>
      </c>
      <c r="E8" s="43">
        <f t="shared" si="3"/>
        <v>1</v>
      </c>
      <c r="F8" s="43">
        <f t="shared" si="4"/>
        <v>4</v>
      </c>
      <c r="H8" s="48">
        <f>COUNTIF(WMS!K$8:K$15,"&lt;4")</f>
        <v>1</v>
      </c>
      <c r="I8" s="43">
        <f>COUNTIF(WMS!K$16:K$18,"&lt;4")</f>
        <v>2</v>
      </c>
      <c r="J8" s="48">
        <f t="shared" si="5"/>
        <v>3</v>
      </c>
      <c r="K8" s="43">
        <f>SUMIF(WMS!K$8:K$15,"&lt;4")-COUNTIF(WMS!K$8:K$15,"&lt;4")*4</f>
        <v>-0.5</v>
      </c>
      <c r="L8" s="43">
        <f>SUMIF(WMS!K$16:K$18,"&lt;4")-COUNTIF(WMS!K$16:K$18,"&lt;4")*4</f>
        <v>-1.5</v>
      </c>
      <c r="M8" s="48">
        <f t="shared" si="6"/>
        <v>-2</v>
      </c>
      <c r="N8" s="46">
        <f>IFERROR(AVERAGE(WMS!K$8:K$15),0)</f>
        <v>4.3125</v>
      </c>
      <c r="O8" s="46">
        <f>IFERROR(AVERAGE(WMS!K$16:K$18),0)</f>
        <v>3.25</v>
      </c>
      <c r="P8" s="50">
        <f>IFERROR(AVERAGE(WMS!K$8:K$18),0)</f>
        <v>4.0999999999999996</v>
      </c>
    </row>
    <row r="9" spans="1:16" x14ac:dyDescent="0.25">
      <c r="A9" t="s">
        <v>17</v>
      </c>
      <c r="B9" s="43">
        <f t="shared" si="0"/>
        <v>0</v>
      </c>
      <c r="C9" s="43">
        <f t="shared" si="1"/>
        <v>1</v>
      </c>
      <c r="D9" s="43">
        <f t="shared" si="2"/>
        <v>1</v>
      </c>
      <c r="E9" s="43">
        <f t="shared" si="3"/>
        <v>1</v>
      </c>
      <c r="F9" s="43">
        <f t="shared" si="4"/>
        <v>3</v>
      </c>
      <c r="H9" s="48">
        <f>COUNTIF(WMS!M$8:M$15,"&lt;4")</f>
        <v>3</v>
      </c>
      <c r="I9" s="43">
        <f>COUNTIF(WMS!M$16:M$18,"&lt;4")</f>
        <v>0</v>
      </c>
      <c r="J9" s="48">
        <f t="shared" si="5"/>
        <v>3</v>
      </c>
      <c r="K9" s="43">
        <f>SUMIF(WMS!M$8:M$15,"&lt;4")-COUNTIF(WMS!M$8:M$15,"&lt;4")*4</f>
        <v>-1.5</v>
      </c>
      <c r="L9" s="43">
        <f>SUMIF(WMS!M$16:M$18,"&lt;4")-COUNTIF(WMS!M$16:M$18,"&lt;4")*4</f>
        <v>0</v>
      </c>
      <c r="M9" s="48">
        <f t="shared" si="6"/>
        <v>-1.5</v>
      </c>
      <c r="N9" s="46">
        <f>IFERROR(AVERAGE(WMS!M$8:M$15),0)</f>
        <v>4.1875</v>
      </c>
      <c r="O9" s="46">
        <f>IFERROR(AVERAGE(WMS!M$16:M$18),0)</f>
        <v>4</v>
      </c>
      <c r="P9" s="50">
        <f>IFERROR(AVERAGE(WMS!M$8:M$18),0)</f>
        <v>4.166666666666667</v>
      </c>
    </row>
    <row r="10" spans="1:16" x14ac:dyDescent="0.25">
      <c r="A10" t="s">
        <v>18</v>
      </c>
      <c r="B10" s="43">
        <f t="shared" si="0"/>
        <v>1</v>
      </c>
      <c r="C10" s="43">
        <f t="shared" si="1"/>
        <v>1</v>
      </c>
      <c r="D10" s="43">
        <f t="shared" si="2"/>
        <v>1</v>
      </c>
      <c r="E10" s="43">
        <f t="shared" si="3"/>
        <v>0</v>
      </c>
      <c r="F10" s="43">
        <f t="shared" si="4"/>
        <v>3</v>
      </c>
      <c r="H10" s="48">
        <f>COUNTIF(WMS!O$8:O$15,"&lt;4")</f>
        <v>0</v>
      </c>
      <c r="I10" s="43">
        <f>COUNTIF(WMS!O$16:O$18,"&lt;4")</f>
        <v>1</v>
      </c>
      <c r="J10" s="48">
        <f t="shared" si="5"/>
        <v>1</v>
      </c>
      <c r="K10" s="43">
        <f>SUMIF(WMS!O$8:O$15,"&lt;4")-COUNTIF(WMS!O$8:O$15,"&lt;4")*4</f>
        <v>0</v>
      </c>
      <c r="L10" s="43">
        <f>SUMIF(WMS!O$16:O$18,"&lt;4")-COUNTIF(WMS!O$16:O$18,"&lt;4")*4</f>
        <v>-0.5</v>
      </c>
      <c r="M10" s="48">
        <f t="shared" si="6"/>
        <v>-0.5</v>
      </c>
      <c r="N10" s="46">
        <f>IFERROR(AVERAGE(WMS!O$8:O$15),0)</f>
        <v>4</v>
      </c>
      <c r="O10" s="46">
        <f>IFERROR(AVERAGE(WMS!O$16:O$18),0)</f>
        <v>3.5</v>
      </c>
      <c r="P10" s="50">
        <f>IFERROR(AVERAGE(WMS!O$8:O$18),0)</f>
        <v>3.9444444444444446</v>
      </c>
    </row>
    <row r="13" spans="1:16" x14ac:dyDescent="0.25">
      <c r="B13" s="45" t="s">
        <v>35</v>
      </c>
      <c r="F13" s="45" t="s">
        <v>41</v>
      </c>
    </row>
    <row r="14" spans="1:16" x14ac:dyDescent="0.25">
      <c r="B14" s="45" t="s">
        <v>36</v>
      </c>
      <c r="F14" s="45" t="s">
        <v>42</v>
      </c>
    </row>
  </sheetData>
  <sheetProtection selectLockedCells="1"/>
  <mergeCells count="1">
    <mergeCell ref="A1:E1"/>
  </mergeCells>
  <phoneticPr fontId="7" type="noConversion"/>
  <conditionalFormatting sqref="H5:H10">
    <cfRule type="cellIs" dxfId="5" priority="4" operator="greaterThan">
      <formula>2</formula>
    </cfRule>
  </conditionalFormatting>
  <conditionalFormatting sqref="I5:J10">
    <cfRule type="cellIs" dxfId="4" priority="1" operator="greaterThan">
      <formula>3</formula>
    </cfRule>
  </conditionalFormatting>
  <conditionalFormatting sqref="M5:M10">
    <cfRule type="cellIs" dxfId="3" priority="2" operator="lessThan">
      <formula>-2</formula>
    </cfRule>
  </conditionalFormatting>
  <conditionalFormatting sqref="P5:P10">
    <cfRule type="cellIs" dxfId="2" priority="5" operator="between">
      <formula>1</formula>
      <formula>3.99</formula>
    </cfRule>
  </conditionalFormatting>
  <printOptions gridLines="1"/>
  <pageMargins left="0.7" right="0.7" top="0.78740157499999996" bottom="0.78740157499999996" header="0.3" footer="0.3"/>
  <pageSetup paperSize="9" scale="4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showRowColHeaders="0" tabSelected="1" zoomScale="120" zoomScaleNormal="120" zoomScalePageLayoutView="150" workbookViewId="0">
      <selection activeCell="E8" sqref="E8"/>
    </sheetView>
  </sheetViews>
  <sheetFormatPr baseColWidth="10" defaultColWidth="0" defaultRowHeight="15.75" zeroHeight="1" x14ac:dyDescent="0.25"/>
  <cols>
    <col min="1" max="1" width="10.875" customWidth="1"/>
    <col min="2" max="2" width="4.125" customWidth="1"/>
    <col min="3" max="3" width="1.125" customWidth="1"/>
    <col min="4" max="4" width="0.875" customWidth="1"/>
    <col min="5" max="5" width="11" customWidth="1"/>
    <col min="6" max="6" width="0.5" customWidth="1"/>
    <col min="7" max="7" width="11" customWidth="1"/>
    <col min="8" max="8" width="0.875" customWidth="1"/>
    <col min="9" max="9" width="10.875" customWidth="1"/>
    <col min="10" max="10" width="0.5" customWidth="1"/>
    <col min="11" max="11" width="11" customWidth="1"/>
    <col min="12" max="12" width="0.875" customWidth="1"/>
    <col min="13" max="13" width="11" customWidth="1"/>
    <col min="14" max="14" width="0.5" customWidth="1"/>
    <col min="15" max="15" width="11" customWidth="1"/>
    <col min="16" max="16" width="0.875" customWidth="1"/>
    <col min="17" max="17" width="1.5" customWidth="1"/>
    <col min="18" max="22" width="0" style="6" hidden="1" customWidth="1"/>
    <col min="23" max="16384" width="11" hidden="1"/>
  </cols>
  <sheetData>
    <row r="1" spans="1:17" x14ac:dyDescent="0.25">
      <c r="E1" s="60" t="s">
        <v>22</v>
      </c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7" ht="59.25" customHeight="1" x14ac:dyDescent="0.25">
      <c r="A2" s="2"/>
      <c r="B2" s="2"/>
      <c r="C2" s="2"/>
      <c r="D2" s="2"/>
      <c r="E2" s="58" t="s">
        <v>49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21" customHeight="1" x14ac:dyDescent="0.35">
      <c r="A3" s="22"/>
      <c r="B3" s="2"/>
      <c r="C3" s="2"/>
      <c r="D3" s="18"/>
      <c r="E3" s="19" t="s">
        <v>19</v>
      </c>
      <c r="F3" s="19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27" customHeight="1" x14ac:dyDescent="0.25">
      <c r="A4" s="22"/>
      <c r="D4" s="1"/>
      <c r="E4" s="59" t="s">
        <v>5</v>
      </c>
      <c r="F4" s="59"/>
      <c r="G4" s="59"/>
      <c r="H4" s="7"/>
      <c r="I4" s="59" t="s">
        <v>6</v>
      </c>
      <c r="J4" s="59"/>
      <c r="K4" s="59"/>
      <c r="L4" s="7"/>
      <c r="M4" s="59" t="s">
        <v>7</v>
      </c>
      <c r="N4" s="59"/>
      <c r="O4" s="59"/>
      <c r="P4" s="20"/>
      <c r="Q4" s="14"/>
    </row>
    <row r="5" spans="1:17" ht="12.95" customHeight="1" x14ac:dyDescent="0.25">
      <c r="D5" s="1"/>
      <c r="E5" s="3" t="s">
        <v>8</v>
      </c>
      <c r="F5" s="3"/>
      <c r="G5" s="3" t="s">
        <v>9</v>
      </c>
      <c r="H5" s="8"/>
      <c r="I5" s="3" t="s">
        <v>15</v>
      </c>
      <c r="J5" s="3"/>
      <c r="K5" s="3" t="s">
        <v>16</v>
      </c>
      <c r="L5" s="8"/>
      <c r="M5" s="3" t="s">
        <v>17</v>
      </c>
      <c r="N5" s="3"/>
      <c r="O5" s="3" t="s">
        <v>18</v>
      </c>
      <c r="P5" s="8"/>
      <c r="Q5" s="15"/>
    </row>
    <row r="6" spans="1:17" ht="23.25" customHeight="1" x14ac:dyDescent="0.25">
      <c r="A6" s="41" t="s">
        <v>20</v>
      </c>
      <c r="D6" s="1"/>
      <c r="E6" s="29" t="str">
        <f>IF(E20=0,"",IF(AND(E20&gt;0,E20&lt;E21),"Noten unvollständig",IF(VLOOKUP(E5,Kriterien!$A$5:$F$10,6,0)=4,"Kriterien erfüllt","Kriterien nicht erfüllt")))</f>
        <v>Kriterien nicht erfüllt</v>
      </c>
      <c r="F6" s="30"/>
      <c r="G6" s="29" t="str">
        <f>IF(G20=0,"",IF(AND(G20&gt;0,G20&lt;G21),"Noten unvollständig",IF(VLOOKUP(G5,Kriterien!$A$5:$F$10,6,0)=4,"Kriterien erfüllt","Kriterien nicht erfüllt")))</f>
        <v>Kriterien erfüllt</v>
      </c>
      <c r="H6" s="31"/>
      <c r="I6" s="29" t="str">
        <f>IF(I20=0,"",IF(AND(I20&gt;0,I20&lt;I21),"Noten unvollständig",IF(VLOOKUP(I5,Kriterien!$A$5:$F$10,6,0)=4,"Kriterien erfüllt","Kriterien nicht erfüllt")))</f>
        <v>Kriterien nicht erfüllt</v>
      </c>
      <c r="J6" s="30"/>
      <c r="K6" s="29" t="str">
        <f>IF(K20=0,"",IF(AND(K20&gt;0,K20&lt;K21),"Noten unvollständig",IF(VLOOKUP(K5,Kriterien!$A$5:$F$10,6,0)=4,"Kriterien erfüllt","Kriterien nicht erfüllt")))</f>
        <v>Kriterien erfüllt</v>
      </c>
      <c r="L6" s="31"/>
      <c r="M6" s="29" t="str">
        <f>IF(M20=0,"",IF(AND(M20&gt;0,M20&lt;M21),"Noten unvollständig",IF(VLOOKUP(M5,Kriterien!$A$5:$F$10,6,0)=4,"Kriterien erfüllt","Kriterien nicht erfüllt")))</f>
        <v>Kriterien nicht erfüllt</v>
      </c>
      <c r="N6" s="30"/>
      <c r="O6" s="29" t="str">
        <f>IF(O20=0,"",IF(AND(O20&gt;0,O20&lt;O21),"Noten unvollständig",IF(VLOOKUP(O5,Kriterien!$A$5:$F$10,6,0)=4,"Kriterien erfüllt","Kriterien nicht erfüllt")))</f>
        <v>Kriterien nicht erfüllt</v>
      </c>
      <c r="P6" s="1"/>
    </row>
    <row r="7" spans="1:17" ht="21.75" customHeight="1" x14ac:dyDescent="0.25">
      <c r="D7" s="1"/>
      <c r="E7" s="42" t="str">
        <f>IFERROR(IF(AND(C7&lt;&gt;"nicht befördert",C7&lt;&gt;"-",E6&lt;&gt;"",E6&lt;&gt;"Noten unvollständig"),IF(WMS!E6="Kriterien nicht erfüllt",IF(C7="Probe","nicht befördert","Probe"),"befördert"),"-"),"")</f>
        <v>Probe</v>
      </c>
      <c r="F7" s="23"/>
      <c r="G7" s="42" t="str">
        <f>IFERROR(IF(AND(E7&lt;&gt;"nicht befördert",E7&lt;&gt;"-",G6&lt;&gt;"",G6&lt;&gt;"Noten unvollständig"),IF(WMS!G6="Kriterien nicht erfüllt",IF(E7="Probe","nicht befördert","Probe"),"befördert"),"-"),"")</f>
        <v>befördert</v>
      </c>
      <c r="H7" s="24"/>
      <c r="I7" s="42" t="str">
        <f>IFERROR(IF(AND(G7&lt;&gt;"nicht befördert",G7&lt;&gt;"-",I6&lt;&gt;"",I6&lt;&gt;"Noten unvollständig"),IF(WMS!I6="Kriterien nicht erfüllt",IF(G7="Probe","nicht befördert","Probe"),"befördert"),"-"),"")</f>
        <v>Probe</v>
      </c>
      <c r="J7" s="23"/>
      <c r="K7" s="42" t="str">
        <f>IFERROR(IF(AND(I7&lt;&gt;"nicht befördert",I7&lt;&gt;"-",K6&lt;&gt;"",K6&lt;&gt;"Noten unvollständig"),IF(WMS!K6="Kriterien nicht erfüllt",IF(I7="Probe","nicht befördert","Probe"),"befördert"),"-"),"")</f>
        <v>befördert</v>
      </c>
      <c r="L7" s="24"/>
      <c r="M7" s="42" t="str">
        <f>IFERROR(IF(AND(K7&lt;&gt;"nicht befördert",K7&lt;&gt;"-",M6&lt;&gt;"",M6&lt;&gt;"Noten unvollständig"),IF(WMS!M6="Kriterien nicht erfüllt",IF(K7="Probe","nicht befördert","Probe"),"befördert"),"-"),"")</f>
        <v>Probe</v>
      </c>
      <c r="N7" s="23"/>
      <c r="O7" s="42" t="str">
        <f>IFERROR(IF(AND(M7&lt;&gt;"nicht befördert",M7&lt;&gt;"-",O6&lt;&gt;"",O6&lt;&gt;"Noten unvollständig"),IF(WMS!O6="Kriterien nicht erfüllt",IF(M7="Probe","nicht befördert","Probe"),"befördert"),"-"),"")</f>
        <v>nicht befördert</v>
      </c>
      <c r="P7" s="1"/>
    </row>
    <row r="8" spans="1:17" ht="23.1" customHeight="1" x14ac:dyDescent="0.25">
      <c r="A8" s="32" t="s">
        <v>10</v>
      </c>
      <c r="B8" s="56" t="s">
        <v>24</v>
      </c>
      <c r="C8" s="5"/>
      <c r="D8" s="12"/>
      <c r="E8" s="39">
        <v>5</v>
      </c>
      <c r="F8" s="25"/>
      <c r="G8" s="39">
        <v>5</v>
      </c>
      <c r="H8" s="26"/>
      <c r="I8" s="39">
        <v>4</v>
      </c>
      <c r="J8" s="25"/>
      <c r="K8" s="39">
        <v>4</v>
      </c>
      <c r="L8" s="26"/>
      <c r="M8" s="39">
        <v>5</v>
      </c>
      <c r="N8" s="25"/>
      <c r="O8" s="39">
        <v>4</v>
      </c>
      <c r="P8" s="9"/>
      <c r="Q8" s="4"/>
    </row>
    <row r="9" spans="1:17" ht="18" customHeight="1" x14ac:dyDescent="0.25">
      <c r="A9" s="32" t="s">
        <v>11</v>
      </c>
      <c r="B9" s="56" t="s">
        <v>24</v>
      </c>
      <c r="C9" s="5"/>
      <c r="D9" s="12"/>
      <c r="E9" s="39">
        <v>5</v>
      </c>
      <c r="F9" s="25"/>
      <c r="G9" s="39">
        <v>5</v>
      </c>
      <c r="H9" s="26"/>
      <c r="I9" s="39">
        <v>5</v>
      </c>
      <c r="J9" s="25"/>
      <c r="K9" s="39">
        <v>5</v>
      </c>
      <c r="L9" s="26"/>
      <c r="M9" s="39">
        <v>4</v>
      </c>
      <c r="N9" s="25"/>
      <c r="O9" s="39">
        <v>4</v>
      </c>
      <c r="P9" s="9"/>
      <c r="Q9" s="4"/>
    </row>
    <row r="10" spans="1:17" ht="21" customHeight="1" x14ac:dyDescent="0.25">
      <c r="A10" s="16" t="s">
        <v>0</v>
      </c>
      <c r="B10" s="56" t="s">
        <v>24</v>
      </c>
      <c r="D10" s="1"/>
      <c r="E10" s="40">
        <v>3</v>
      </c>
      <c r="F10" s="25"/>
      <c r="G10" s="40">
        <v>4</v>
      </c>
      <c r="H10" s="26"/>
      <c r="I10" s="40">
        <v>3</v>
      </c>
      <c r="J10" s="25"/>
      <c r="K10" s="40">
        <v>4</v>
      </c>
      <c r="L10" s="26"/>
      <c r="M10" s="40">
        <v>3.5</v>
      </c>
      <c r="N10" s="25"/>
      <c r="O10" s="40">
        <v>4</v>
      </c>
      <c r="P10" s="9"/>
      <c r="Q10" s="4"/>
    </row>
    <row r="11" spans="1:17" ht="23.1" customHeight="1" x14ac:dyDescent="0.25">
      <c r="A11" s="16" t="s">
        <v>1</v>
      </c>
      <c r="B11" s="56" t="s">
        <v>24</v>
      </c>
      <c r="D11" s="1"/>
      <c r="E11" s="40">
        <v>3.5</v>
      </c>
      <c r="F11" s="25"/>
      <c r="G11" s="40">
        <v>3.5</v>
      </c>
      <c r="H11" s="26"/>
      <c r="I11" s="40">
        <v>3</v>
      </c>
      <c r="J11" s="25"/>
      <c r="K11" s="40">
        <v>4</v>
      </c>
      <c r="L11" s="26"/>
      <c r="M11" s="40">
        <v>3.5</v>
      </c>
      <c r="N11" s="25"/>
      <c r="O11" s="40">
        <v>4</v>
      </c>
      <c r="P11" s="9"/>
      <c r="Q11" s="4"/>
    </row>
    <row r="12" spans="1:17" ht="23.1" customHeight="1" x14ac:dyDescent="0.25">
      <c r="A12" s="16" t="s">
        <v>2</v>
      </c>
      <c r="B12" s="56" t="s">
        <v>24</v>
      </c>
      <c r="D12" s="1"/>
      <c r="E12" s="40">
        <v>3.5</v>
      </c>
      <c r="F12" s="25"/>
      <c r="G12" s="40">
        <v>3.5</v>
      </c>
      <c r="H12" s="26"/>
      <c r="I12" s="40">
        <v>4</v>
      </c>
      <c r="J12" s="25"/>
      <c r="K12" s="40">
        <v>4</v>
      </c>
      <c r="L12" s="26"/>
      <c r="M12" s="40">
        <v>3.5</v>
      </c>
      <c r="N12" s="25"/>
      <c r="O12" s="40">
        <v>4</v>
      </c>
      <c r="P12" s="9"/>
      <c r="Q12" s="4"/>
    </row>
    <row r="13" spans="1:17" ht="21.95" customHeight="1" x14ac:dyDescent="0.25">
      <c r="A13" s="21" t="s">
        <v>12</v>
      </c>
      <c r="B13" s="56" t="s">
        <v>24</v>
      </c>
      <c r="C13" s="6"/>
      <c r="D13" s="13"/>
      <c r="E13" s="27"/>
      <c r="F13" s="27"/>
      <c r="G13" s="27"/>
      <c r="H13" s="26"/>
      <c r="I13" s="36">
        <v>5</v>
      </c>
      <c r="J13" s="27"/>
      <c r="K13" s="36">
        <v>5</v>
      </c>
      <c r="L13" s="26"/>
      <c r="M13" s="36">
        <v>5</v>
      </c>
      <c r="N13" s="27"/>
      <c r="O13" s="36">
        <v>4</v>
      </c>
      <c r="P13" s="11"/>
      <c r="Q13" s="10"/>
    </row>
    <row r="14" spans="1:17" ht="21" customHeight="1" x14ac:dyDescent="0.25">
      <c r="A14" s="21" t="s">
        <v>13</v>
      </c>
      <c r="B14" s="56" t="s">
        <v>24</v>
      </c>
      <c r="C14" s="6"/>
      <c r="D14" s="13"/>
      <c r="E14" s="36">
        <v>4</v>
      </c>
      <c r="F14" s="27"/>
      <c r="G14" s="36">
        <v>4</v>
      </c>
      <c r="H14" s="26"/>
      <c r="I14" s="36">
        <v>5</v>
      </c>
      <c r="J14" s="27"/>
      <c r="K14" s="36">
        <v>5</v>
      </c>
      <c r="L14" s="26"/>
      <c r="M14" s="36">
        <v>5</v>
      </c>
      <c r="N14" s="27"/>
      <c r="O14" s="36">
        <v>4</v>
      </c>
      <c r="P14" s="11"/>
      <c r="Q14" s="10"/>
    </row>
    <row r="15" spans="1:17" ht="20.100000000000001" customHeight="1" x14ac:dyDescent="0.25">
      <c r="A15" s="37" t="s">
        <v>14</v>
      </c>
      <c r="B15" s="56" t="s">
        <v>24</v>
      </c>
      <c r="C15" s="6"/>
      <c r="D15" s="13"/>
      <c r="E15" s="38">
        <v>4</v>
      </c>
      <c r="F15" s="27"/>
      <c r="G15" s="38">
        <v>4</v>
      </c>
      <c r="H15" s="26"/>
      <c r="I15" s="38">
        <v>5</v>
      </c>
      <c r="J15" s="27"/>
      <c r="K15" s="38">
        <v>3.5</v>
      </c>
      <c r="L15" s="26"/>
      <c r="M15" s="38">
        <v>4</v>
      </c>
      <c r="N15" s="27"/>
      <c r="O15" s="38">
        <v>4</v>
      </c>
      <c r="P15" s="11"/>
      <c r="Q15" s="10"/>
    </row>
    <row r="16" spans="1:17" ht="20.100000000000001" customHeight="1" x14ac:dyDescent="0.25">
      <c r="A16" s="34" t="s">
        <v>23</v>
      </c>
      <c r="B16" s="55" t="s">
        <v>48</v>
      </c>
      <c r="C16" s="6"/>
      <c r="D16" s="13"/>
      <c r="E16" s="35">
        <v>3.5</v>
      </c>
      <c r="F16" s="27"/>
      <c r="G16" s="35">
        <v>3.5</v>
      </c>
      <c r="H16" s="26"/>
      <c r="I16" s="35">
        <v>3</v>
      </c>
      <c r="J16" s="27"/>
      <c r="K16" s="35">
        <v>3</v>
      </c>
      <c r="L16" s="26"/>
      <c r="M16" s="35">
        <v>4</v>
      </c>
      <c r="N16" s="27"/>
      <c r="O16" s="35">
        <v>3.5</v>
      </c>
      <c r="P16" s="28"/>
    </row>
    <row r="17" spans="1:16" ht="18.95" customHeight="1" x14ac:dyDescent="0.25">
      <c r="A17" s="17" t="s">
        <v>3</v>
      </c>
      <c r="B17" s="55" t="s">
        <v>48</v>
      </c>
      <c r="C17" s="6"/>
      <c r="D17" s="13"/>
      <c r="E17" s="33">
        <v>4</v>
      </c>
      <c r="F17" s="27"/>
      <c r="G17" s="33">
        <v>4</v>
      </c>
      <c r="H17" s="26"/>
      <c r="I17" s="27"/>
      <c r="J17" s="27"/>
      <c r="K17" s="27"/>
      <c r="L17" s="26"/>
      <c r="M17" s="27"/>
      <c r="N17" s="27"/>
      <c r="O17" s="27"/>
      <c r="P17" s="28"/>
    </row>
    <row r="18" spans="1:16" ht="20.100000000000001" customHeight="1" x14ac:dyDescent="0.25">
      <c r="A18" s="17" t="s">
        <v>4</v>
      </c>
      <c r="B18" s="55" t="s">
        <v>48</v>
      </c>
      <c r="C18" s="6"/>
      <c r="D18" s="13"/>
      <c r="E18" s="33">
        <v>4</v>
      </c>
      <c r="F18" s="27"/>
      <c r="G18" s="33">
        <v>4</v>
      </c>
      <c r="H18" s="26"/>
      <c r="I18" s="33">
        <v>4</v>
      </c>
      <c r="J18" s="27"/>
      <c r="K18" s="33">
        <v>3.5</v>
      </c>
      <c r="L18" s="26"/>
      <c r="M18" s="27"/>
      <c r="N18" s="27"/>
      <c r="O18" s="27"/>
      <c r="P18" s="28"/>
    </row>
    <row r="19" spans="1:16" ht="5.0999999999999996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hidden="1" customHeight="1" x14ac:dyDescent="0.25">
      <c r="A20" s="54" t="s">
        <v>43</v>
      </c>
      <c r="E20" s="52">
        <f>COUNT(E8:E18)</f>
        <v>10</v>
      </c>
      <c r="F20" s="52">
        <f t="shared" ref="F20:O20" si="0">COUNT(F8:F18)</f>
        <v>0</v>
      </c>
      <c r="G20" s="52">
        <f t="shared" si="0"/>
        <v>10</v>
      </c>
      <c r="H20" s="52">
        <f t="shared" si="0"/>
        <v>0</v>
      </c>
      <c r="I20" s="52">
        <f t="shared" si="0"/>
        <v>10</v>
      </c>
      <c r="J20" s="52">
        <f t="shared" si="0"/>
        <v>0</v>
      </c>
      <c r="K20" s="52">
        <f t="shared" si="0"/>
        <v>10</v>
      </c>
      <c r="L20" s="52">
        <f t="shared" si="0"/>
        <v>0</v>
      </c>
      <c r="M20" s="52">
        <f t="shared" si="0"/>
        <v>9</v>
      </c>
      <c r="N20" s="52">
        <f t="shared" si="0"/>
        <v>0</v>
      </c>
      <c r="O20" s="52">
        <f t="shared" si="0"/>
        <v>9</v>
      </c>
    </row>
    <row r="21" spans="1:16" ht="15" hidden="1" customHeight="1" x14ac:dyDescent="0.25">
      <c r="A21" s="54" t="s">
        <v>44</v>
      </c>
      <c r="E21" s="52">
        <v>10</v>
      </c>
      <c r="F21" s="52">
        <f>COUNT(F9:F19)</f>
        <v>0</v>
      </c>
      <c r="G21" s="52">
        <v>10</v>
      </c>
      <c r="H21" s="52">
        <f>COUNT(H9:H19)</f>
        <v>0</v>
      </c>
      <c r="I21" s="52">
        <v>10</v>
      </c>
      <c r="J21" s="52">
        <f>COUNT(J9:J19)</f>
        <v>0</v>
      </c>
      <c r="K21" s="52">
        <v>10</v>
      </c>
      <c r="L21" s="52">
        <f>COUNT(L9:L19)</f>
        <v>0</v>
      </c>
      <c r="M21" s="52">
        <v>9</v>
      </c>
      <c r="N21" s="52">
        <f>COUNT(N9:N19)</f>
        <v>0</v>
      </c>
      <c r="O21" s="52">
        <v>9</v>
      </c>
    </row>
    <row r="22" spans="1:16" ht="18" customHeight="1" x14ac:dyDescent="0.25"/>
    <row r="23" spans="1:16" ht="17.100000000000001" customHeight="1" x14ac:dyDescent="0.25">
      <c r="A23" t="s">
        <v>21</v>
      </c>
      <c r="E23" t="s">
        <v>45</v>
      </c>
    </row>
    <row r="24" spans="1:16" ht="15" customHeight="1" x14ac:dyDescent="0.25">
      <c r="E24" t="s">
        <v>37</v>
      </c>
    </row>
    <row r="25" spans="1:16" ht="6" customHeight="1" x14ac:dyDescent="0.25"/>
    <row r="26" spans="1:16" ht="15" customHeight="1" x14ac:dyDescent="0.25">
      <c r="A26" t="s">
        <v>39</v>
      </c>
      <c r="E26" t="s">
        <v>46</v>
      </c>
    </row>
    <row r="27" spans="1:16" ht="15" customHeight="1" x14ac:dyDescent="0.25">
      <c r="E27" t="s">
        <v>47</v>
      </c>
    </row>
    <row r="28" spans="1:16" x14ac:dyDescent="0.25"/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1" priority="1" operator="containsText" text="nicht befördert">
      <formula>NOT(ISERROR(SEARCH("nicht befördert",E7)))</formula>
    </cfRule>
    <cfRule type="containsText" dxfId="0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8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909ea7-d219-4f5d-964f-5a50ddb3488d" xsi:nil="true"/>
    <lcf76f155ced4ddcb4097134ff3c332f xmlns="20a21950-4ba2-46dd-a2eb-cefd44bd4a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0986E41FD2042BF348509EED030C0" ma:contentTypeVersion="18" ma:contentTypeDescription="Ein neues Dokument erstellen." ma:contentTypeScope="" ma:versionID="b31428bb9cf6fc1193bdfa9733e60b6c">
  <xsd:schema xmlns:xsd="http://www.w3.org/2001/XMLSchema" xmlns:xs="http://www.w3.org/2001/XMLSchema" xmlns:p="http://schemas.microsoft.com/office/2006/metadata/properties" xmlns:ns2="20a21950-4ba2-46dd-a2eb-cefd44bd4adc" xmlns:ns3="7a909ea7-d219-4f5d-964f-5a50ddb3488d" targetNamespace="http://schemas.microsoft.com/office/2006/metadata/properties" ma:root="true" ma:fieldsID="50a386a0ab10ed6fa1aaa788f1f314e8" ns2:_="" ns3:_="">
    <xsd:import namespace="20a21950-4ba2-46dd-a2eb-cefd44bd4adc"/>
    <xsd:import namespace="7a909ea7-d219-4f5d-964f-5a50ddb34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21950-4ba2-46dd-a2eb-cefd44bd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9d22f72-7f00-4a5e-93bb-7489ac31d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09ea7-d219-4f5d-964f-5a50ddb3488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ea0cea4-fdaf-4bf5-8b7b-e1744078e04d}" ma:internalName="TaxCatchAll" ma:showField="CatchAllData" ma:web="7a909ea7-d219-4f5d-964f-5a50ddb34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8AAE7-D1E4-42F3-AE7B-795291D2C638}">
  <ds:schemaRefs>
    <ds:schemaRef ds:uri="http://purl.org/dc/terms/"/>
    <ds:schemaRef ds:uri="7a909ea7-d219-4f5d-964f-5a50ddb3488d"/>
    <ds:schemaRef ds:uri="http://schemas.microsoft.com/office/2006/documentManagement/types"/>
    <ds:schemaRef ds:uri="http://schemas.microsoft.com/office/2006/metadata/properties"/>
    <ds:schemaRef ds:uri="http://purl.org/dc/elements/1.1/"/>
    <ds:schemaRef ds:uri="20a21950-4ba2-46dd-a2eb-cefd44bd4adc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B1F477-BB47-494F-9D21-56B32C2F46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0E78E-D20B-4721-8117-32E7A8676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21950-4ba2-46dd-a2eb-cefd44bd4adc"/>
    <ds:schemaRef ds:uri="7a909ea7-d219-4f5d-964f-5a50ddb34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Kriterien</vt:lpstr>
      <vt:lpstr>WMS</vt:lpstr>
    </vt:vector>
  </TitlesOfParts>
  <Company>Wirtschaftsgymnasium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von Arx</dc:creator>
  <cp:lastModifiedBy>UserName</cp:lastModifiedBy>
  <cp:lastPrinted>2018-08-04T14:32:21Z</cp:lastPrinted>
  <dcterms:created xsi:type="dcterms:W3CDTF">2017-10-16T07:38:09Z</dcterms:created>
  <dcterms:modified xsi:type="dcterms:W3CDTF">2024-06-19T07:58:42Z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0x0101004810986E41FD2042BF348509EED030C0</vt:lpwstr>
  </property>
</Properties>
</file>